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205" activeTab="0"/>
  </bookViews>
  <sheets>
    <sheet name="Key" sheetId="1" r:id="rId1"/>
    <sheet name="TopEGU SO2 only" sheetId="2" r:id="rId2"/>
    <sheet name="TopEGU more data" sheetId="3" r:id="rId3"/>
  </sheets>
  <definedNames>
    <definedName name="_xlnm.Print_Titles" localSheetId="1">'TopEGU SO2 only'!$1:$1</definedName>
  </definedNames>
  <calcPr fullCalcOnLoad="1"/>
</workbook>
</file>

<file path=xl/comments2.xml><?xml version="1.0" encoding="utf-8"?>
<comments xmlns="http://schemas.openxmlformats.org/spreadsheetml/2006/main">
  <authors>
    <author>Paul Miller</author>
  </authors>
  <commentList>
    <comment ref="Q169" authorId="0">
      <text>
        <r>
          <rPr>
            <b/>
            <sz val="9"/>
            <rFont val="Tahoma"/>
            <family val="2"/>
          </rPr>
          <t>Paul Miller:</t>
        </r>
        <r>
          <rPr>
            <sz val="9"/>
            <rFont val="Tahoma"/>
            <family val="2"/>
          </rPr>
          <t xml:space="preserve">
Some reductions in this column double count &gt;90% reductions at 167 stacks when applied to other 167 stacks at same facility</t>
        </r>
      </text>
    </comment>
  </commentList>
</comments>
</file>

<file path=xl/sharedStrings.xml><?xml version="1.0" encoding="utf-8"?>
<sst xmlns="http://schemas.openxmlformats.org/spreadsheetml/2006/main" count="1292" uniqueCount="536">
  <si>
    <t>ID</t>
  </si>
  <si>
    <t>CEMS Unit</t>
  </si>
  <si>
    <t>Shan VTDEC</t>
  </si>
  <si>
    <t>Field14</t>
  </si>
  <si>
    <t>Plant Name</t>
  </si>
  <si>
    <t>Plant Type</t>
  </si>
  <si>
    <t>State Name</t>
  </si>
  <si>
    <t>State Code</t>
  </si>
  <si>
    <t>Plant ID</t>
  </si>
  <si>
    <t xml:space="preserve">D005935 </t>
  </si>
  <si>
    <t>EDGE MOOR</t>
  </si>
  <si>
    <t>Coal Steam</t>
  </si>
  <si>
    <t>Delaware</t>
  </si>
  <si>
    <t xml:space="preserve">D005941 </t>
  </si>
  <si>
    <t>INDIAN RIVER</t>
  </si>
  <si>
    <t xml:space="preserve">D005942 </t>
  </si>
  <si>
    <t xml:space="preserve">D005943 </t>
  </si>
  <si>
    <t xml:space="preserve">D005944 </t>
  </si>
  <si>
    <t xml:space="preserve">D006021 </t>
  </si>
  <si>
    <t>BRANDON SHORES</t>
  </si>
  <si>
    <t>Maryland</t>
  </si>
  <si>
    <t xml:space="preserve">D006022 </t>
  </si>
  <si>
    <t xml:space="preserve">D007031LR </t>
  </si>
  <si>
    <t>BOWEN</t>
  </si>
  <si>
    <t>Georgia</t>
  </si>
  <si>
    <t xml:space="preserve">D007032LR </t>
  </si>
  <si>
    <t xml:space="preserve">D007033LR </t>
  </si>
  <si>
    <t xml:space="preserve">D007034LR </t>
  </si>
  <si>
    <t xml:space="preserve">D00709C02 </t>
  </si>
  <si>
    <t>HARLLEE BRANCH</t>
  </si>
  <si>
    <t xml:space="preserve">D00861C01 </t>
  </si>
  <si>
    <t>COFFEEN</t>
  </si>
  <si>
    <t>Illinois</t>
  </si>
  <si>
    <t xml:space="preserve">D00983C01 </t>
  </si>
  <si>
    <t>CLIFTY CREEK</t>
  </si>
  <si>
    <t>Indiana</t>
  </si>
  <si>
    <t xml:space="preserve">D00983C02 </t>
  </si>
  <si>
    <t xml:space="preserve">D00988C03 </t>
  </si>
  <si>
    <t>TANNERS CREEK</t>
  </si>
  <si>
    <t xml:space="preserve">D00988U4 </t>
  </si>
  <si>
    <t xml:space="preserve">D0099070 </t>
  </si>
  <si>
    <t>ELMER W STOUT</t>
  </si>
  <si>
    <t>O/G Steam</t>
  </si>
  <si>
    <t xml:space="preserve">D010011 </t>
  </si>
  <si>
    <t>CAYUGA</t>
  </si>
  <si>
    <t xml:space="preserve">D010012 </t>
  </si>
  <si>
    <t xml:space="preserve">D01008C01 </t>
  </si>
  <si>
    <t>R GALLAGHER</t>
  </si>
  <si>
    <t xml:space="preserve">D01008C02 </t>
  </si>
  <si>
    <t xml:space="preserve">D01010C05 </t>
  </si>
  <si>
    <t>WABASH RIVER</t>
  </si>
  <si>
    <t xml:space="preserve">D01353C02 </t>
  </si>
  <si>
    <t>BIG SANDY</t>
  </si>
  <si>
    <t>Kentucky</t>
  </si>
  <si>
    <t xml:space="preserve">D01355C03 </t>
  </si>
  <si>
    <t>E W BROWN</t>
  </si>
  <si>
    <t xml:space="preserve">D01356C02 </t>
  </si>
  <si>
    <t>GHENT</t>
  </si>
  <si>
    <t xml:space="preserve">D013644 </t>
  </si>
  <si>
    <t>MILL CREEK</t>
  </si>
  <si>
    <t xml:space="preserve">D013782 </t>
  </si>
  <si>
    <t>PARADISE</t>
  </si>
  <si>
    <t xml:space="preserve">D013783 </t>
  </si>
  <si>
    <t xml:space="preserve">D01384CS1 </t>
  </si>
  <si>
    <t>COOPER</t>
  </si>
  <si>
    <t xml:space="preserve">D015074 </t>
  </si>
  <si>
    <t>WILLIAM F WYMAN</t>
  </si>
  <si>
    <t>Maine</t>
  </si>
  <si>
    <t xml:space="preserve">D015521 </t>
  </si>
  <si>
    <t>C P CRANE</t>
  </si>
  <si>
    <t xml:space="preserve">D015522 </t>
  </si>
  <si>
    <t xml:space="preserve">D015543 </t>
  </si>
  <si>
    <t>HERBERT A WAGNER</t>
  </si>
  <si>
    <t xml:space="preserve">D01571CE2 </t>
  </si>
  <si>
    <t>CHALK POINT</t>
  </si>
  <si>
    <t xml:space="preserve">D01572C23 </t>
  </si>
  <si>
    <t>DICKERSON</t>
  </si>
  <si>
    <t xml:space="preserve">D015731 </t>
  </si>
  <si>
    <t>MORGANTOWN</t>
  </si>
  <si>
    <t xml:space="preserve">D015732 </t>
  </si>
  <si>
    <t xml:space="preserve">D015991 </t>
  </si>
  <si>
    <t>CANAL</t>
  </si>
  <si>
    <t>Massachusetts</t>
  </si>
  <si>
    <t xml:space="preserve">D015992 </t>
  </si>
  <si>
    <t xml:space="preserve">D016061 </t>
  </si>
  <si>
    <t>MOUNT TOM</t>
  </si>
  <si>
    <t xml:space="preserve">D016138 </t>
  </si>
  <si>
    <t>SOMERSET</t>
  </si>
  <si>
    <t xml:space="preserve">D016191 </t>
  </si>
  <si>
    <t>BRAYTON POINT</t>
  </si>
  <si>
    <t xml:space="preserve">D016192 </t>
  </si>
  <si>
    <t xml:space="preserve">D016193 </t>
  </si>
  <si>
    <t xml:space="preserve">D016261 </t>
  </si>
  <si>
    <t>SALEM HARBOR</t>
  </si>
  <si>
    <t xml:space="preserve">D016263 </t>
  </si>
  <si>
    <t xml:space="preserve">D016264 </t>
  </si>
  <si>
    <t xml:space="preserve">D01702C09 </t>
  </si>
  <si>
    <t>DAN E KARN</t>
  </si>
  <si>
    <t>Michigan</t>
  </si>
  <si>
    <t xml:space="preserve">D01733C12 </t>
  </si>
  <si>
    <t>MONROE</t>
  </si>
  <si>
    <t xml:space="preserve">D01733C34 </t>
  </si>
  <si>
    <t xml:space="preserve">D017437 </t>
  </si>
  <si>
    <t>ST CLAIR</t>
  </si>
  <si>
    <t xml:space="preserve">D017459A </t>
  </si>
  <si>
    <t>TRENTON CHANNEL</t>
  </si>
  <si>
    <t xml:space="preserve">D023641 </t>
  </si>
  <si>
    <t>MERRIMACK</t>
  </si>
  <si>
    <t>New Hampshire</t>
  </si>
  <si>
    <t xml:space="preserve">D023642 </t>
  </si>
  <si>
    <t xml:space="preserve">D023781 </t>
  </si>
  <si>
    <t>B L ENGLAND</t>
  </si>
  <si>
    <t>New Jersey</t>
  </si>
  <si>
    <t xml:space="preserve">D024032 </t>
  </si>
  <si>
    <t>HUDSON</t>
  </si>
  <si>
    <t xml:space="preserve">D024081 </t>
  </si>
  <si>
    <t>MERCER</t>
  </si>
  <si>
    <t xml:space="preserve">D024082 </t>
  </si>
  <si>
    <t xml:space="preserve">D024804 </t>
  </si>
  <si>
    <t>DANSKAMMER</t>
  </si>
  <si>
    <t>New York</t>
  </si>
  <si>
    <t xml:space="preserve">D025163 </t>
  </si>
  <si>
    <t>NORTHPORT</t>
  </si>
  <si>
    <t xml:space="preserve">D02526C03 </t>
  </si>
  <si>
    <t>GOUDEY</t>
  </si>
  <si>
    <t xml:space="preserve">D025276 </t>
  </si>
  <si>
    <t>GREENIDGE</t>
  </si>
  <si>
    <t xml:space="preserve">D02549C01 </t>
  </si>
  <si>
    <t>C R HUNTLEY</t>
  </si>
  <si>
    <t xml:space="preserve">D02549C02 </t>
  </si>
  <si>
    <t xml:space="preserve">D02554C03 </t>
  </si>
  <si>
    <t>DUNKIRK</t>
  </si>
  <si>
    <t xml:space="preserve">D025945 </t>
  </si>
  <si>
    <t>OSWEGO</t>
  </si>
  <si>
    <t xml:space="preserve">D02642CS2 </t>
  </si>
  <si>
    <t>ROCHESTER 7</t>
  </si>
  <si>
    <t xml:space="preserve">D027093 </t>
  </si>
  <si>
    <t>LEE</t>
  </si>
  <si>
    <t>North Carolina</t>
  </si>
  <si>
    <t xml:space="preserve">D027121 </t>
  </si>
  <si>
    <t>ROXBORO</t>
  </si>
  <si>
    <t xml:space="preserve">D027122 </t>
  </si>
  <si>
    <t xml:space="preserve">D02712C03 </t>
  </si>
  <si>
    <t xml:space="preserve">D02712C04 </t>
  </si>
  <si>
    <t xml:space="preserve">D027133 </t>
  </si>
  <si>
    <t>L V SUTTON</t>
  </si>
  <si>
    <t xml:space="preserve">D027215 </t>
  </si>
  <si>
    <t>CLIFFSIDE</t>
  </si>
  <si>
    <t xml:space="preserve">D027273 </t>
  </si>
  <si>
    <t>MARSHALL</t>
  </si>
  <si>
    <t xml:space="preserve">D027274 </t>
  </si>
  <si>
    <t xml:space="preserve">D028281 </t>
  </si>
  <si>
    <t>CARDINAL</t>
  </si>
  <si>
    <t>Ohio</t>
  </si>
  <si>
    <t xml:space="preserve">D028282 </t>
  </si>
  <si>
    <t xml:space="preserve">D028283 </t>
  </si>
  <si>
    <t xml:space="preserve">D028306 </t>
  </si>
  <si>
    <t>WALTER C BECKJORD</t>
  </si>
  <si>
    <t xml:space="preserve">D028327 </t>
  </si>
  <si>
    <t>MIAMI FORT</t>
  </si>
  <si>
    <t xml:space="preserve">D02832C06 </t>
  </si>
  <si>
    <t xml:space="preserve">D0283612 </t>
  </si>
  <si>
    <t>AVON LAKE</t>
  </si>
  <si>
    <t xml:space="preserve">D028375 </t>
  </si>
  <si>
    <t>EASTLAKE</t>
  </si>
  <si>
    <t xml:space="preserve">D028404 </t>
  </si>
  <si>
    <t>CONESVILLE</t>
  </si>
  <si>
    <t xml:space="preserve">D02840C02 </t>
  </si>
  <si>
    <t xml:space="preserve">D028501 </t>
  </si>
  <si>
    <t>J M STUART</t>
  </si>
  <si>
    <t xml:space="preserve">D028502 </t>
  </si>
  <si>
    <t xml:space="preserve">D028503 </t>
  </si>
  <si>
    <t xml:space="preserve">D028504 </t>
  </si>
  <si>
    <t xml:space="preserve">D02864C01 </t>
  </si>
  <si>
    <t>R E BURGER</t>
  </si>
  <si>
    <t xml:space="preserve">D028665 </t>
  </si>
  <si>
    <t>W H SAMMIS</t>
  </si>
  <si>
    <t xml:space="preserve">D028667 </t>
  </si>
  <si>
    <t xml:space="preserve">D02866C01 </t>
  </si>
  <si>
    <t xml:space="preserve">D02866C02 </t>
  </si>
  <si>
    <t xml:space="preserve">D02866M6A </t>
  </si>
  <si>
    <t xml:space="preserve">D028725 </t>
  </si>
  <si>
    <t>MUSKINGUM RIVER</t>
  </si>
  <si>
    <t xml:space="preserve">D02872C04 </t>
  </si>
  <si>
    <t xml:space="preserve">D02876C01 </t>
  </si>
  <si>
    <t>KYGER CREEK</t>
  </si>
  <si>
    <t xml:space="preserve">D031131 </t>
  </si>
  <si>
    <t>PORTLAND</t>
  </si>
  <si>
    <t>Pennsylvania</t>
  </si>
  <si>
    <t xml:space="preserve">D031132 </t>
  </si>
  <si>
    <t xml:space="preserve">D031221 </t>
  </si>
  <si>
    <t>HOMER CITY</t>
  </si>
  <si>
    <t xml:space="preserve">D031222 </t>
  </si>
  <si>
    <t xml:space="preserve">D03131CS1 </t>
  </si>
  <si>
    <t>SHAWVILLE</t>
  </si>
  <si>
    <t xml:space="preserve">D031361 </t>
  </si>
  <si>
    <t>KEYSTONE</t>
  </si>
  <si>
    <t xml:space="preserve">D031362 </t>
  </si>
  <si>
    <t xml:space="preserve">D031403 </t>
  </si>
  <si>
    <t>BRUNNER ISLAND</t>
  </si>
  <si>
    <t xml:space="preserve">D03140C12 </t>
  </si>
  <si>
    <t xml:space="preserve">D03148C12 </t>
  </si>
  <si>
    <t>MARTINS CREEK</t>
  </si>
  <si>
    <t xml:space="preserve">D031491 </t>
  </si>
  <si>
    <t>MONTOUR</t>
  </si>
  <si>
    <t xml:space="preserve">D031492 </t>
  </si>
  <si>
    <t xml:space="preserve">D031782 </t>
  </si>
  <si>
    <t>ARMSTRONG</t>
  </si>
  <si>
    <t xml:space="preserve">D03179C01 </t>
  </si>
  <si>
    <t>HATFIELD'S FERRY</t>
  </si>
  <si>
    <t xml:space="preserve">D03297WT1 </t>
  </si>
  <si>
    <t>WATEREE</t>
  </si>
  <si>
    <t>South Carolina</t>
  </si>
  <si>
    <t xml:space="preserve">D03297WT2 </t>
  </si>
  <si>
    <t xml:space="preserve">D03298WL1 </t>
  </si>
  <si>
    <t>WILLIAMS</t>
  </si>
  <si>
    <t xml:space="preserve">D033193 </t>
  </si>
  <si>
    <t>JEFFERIES</t>
  </si>
  <si>
    <t xml:space="preserve">D033194 </t>
  </si>
  <si>
    <t xml:space="preserve">D03403C34 </t>
  </si>
  <si>
    <t>GALLATIN</t>
  </si>
  <si>
    <t>Tennessee</t>
  </si>
  <si>
    <t xml:space="preserve">D03405C34 </t>
  </si>
  <si>
    <t>JOHN SEVIER</t>
  </si>
  <si>
    <t xml:space="preserve">D03406C10 </t>
  </si>
  <si>
    <t>JOHNSONVILLE</t>
  </si>
  <si>
    <t xml:space="preserve">D03407C15 </t>
  </si>
  <si>
    <t>KINGSTON</t>
  </si>
  <si>
    <t xml:space="preserve">D03407C69 </t>
  </si>
  <si>
    <t xml:space="preserve">D03775C02 </t>
  </si>
  <si>
    <t>CLINCH RIVER</t>
  </si>
  <si>
    <t>Virginia</t>
  </si>
  <si>
    <t xml:space="preserve">D037974 </t>
  </si>
  <si>
    <t>CHESTERFIELD</t>
  </si>
  <si>
    <t xml:space="preserve">D037975 </t>
  </si>
  <si>
    <t xml:space="preserve">D037976 </t>
  </si>
  <si>
    <t xml:space="preserve">D038033 </t>
  </si>
  <si>
    <t>CHESAPEAKE</t>
  </si>
  <si>
    <t xml:space="preserve">D038034 </t>
  </si>
  <si>
    <t xml:space="preserve">D038093 </t>
  </si>
  <si>
    <t>YORKTOWN</t>
  </si>
  <si>
    <t xml:space="preserve">D03809CS0 </t>
  </si>
  <si>
    <t xml:space="preserve">D039353 </t>
  </si>
  <si>
    <t>JOHN E AMOS</t>
  </si>
  <si>
    <t>West Virginia</t>
  </si>
  <si>
    <t xml:space="preserve">D03935C02 </t>
  </si>
  <si>
    <t xml:space="preserve">D03936C02 </t>
  </si>
  <si>
    <t>KANAWHA RIVER</t>
  </si>
  <si>
    <t xml:space="preserve">D0393851 </t>
  </si>
  <si>
    <t>PHILIP SPORN</t>
  </si>
  <si>
    <t xml:space="preserve">D03938C04 </t>
  </si>
  <si>
    <t xml:space="preserve">D039423 </t>
  </si>
  <si>
    <t>ALBRIGHT</t>
  </si>
  <si>
    <t xml:space="preserve">D039431 </t>
  </si>
  <si>
    <t>FORT MARTIN</t>
  </si>
  <si>
    <t xml:space="preserve">D039432 </t>
  </si>
  <si>
    <t xml:space="preserve">D03947C03 </t>
  </si>
  <si>
    <t>KAMMER</t>
  </si>
  <si>
    <t xml:space="preserve">D03948C02 </t>
  </si>
  <si>
    <t>MITCHELL</t>
  </si>
  <si>
    <t xml:space="preserve">D03954CS0 </t>
  </si>
  <si>
    <t>MT STORM</t>
  </si>
  <si>
    <t xml:space="preserve">D060041 </t>
  </si>
  <si>
    <t>PLEASANTS</t>
  </si>
  <si>
    <t xml:space="preserve">D060042 </t>
  </si>
  <si>
    <t xml:space="preserve">D060182 </t>
  </si>
  <si>
    <t>EAST BEND</t>
  </si>
  <si>
    <t xml:space="preserve">D060191 </t>
  </si>
  <si>
    <t>W H ZIMMER</t>
  </si>
  <si>
    <t xml:space="preserve">D060312 </t>
  </si>
  <si>
    <t>KILLEN STATION</t>
  </si>
  <si>
    <t xml:space="preserve">D060411 </t>
  </si>
  <si>
    <t>H L SPURLOCK</t>
  </si>
  <si>
    <t xml:space="preserve">D060412 </t>
  </si>
  <si>
    <t xml:space="preserve">D06113C03 </t>
  </si>
  <si>
    <t>GIBSON</t>
  </si>
  <si>
    <t xml:space="preserve">D06113C04 </t>
  </si>
  <si>
    <t xml:space="preserve">D06166C02 </t>
  </si>
  <si>
    <t>ROCKPORT</t>
  </si>
  <si>
    <t xml:space="preserve">D062491 </t>
  </si>
  <si>
    <t>WINYAH</t>
  </si>
  <si>
    <t xml:space="preserve">D06250C05 </t>
  </si>
  <si>
    <t>MAYO</t>
  </si>
  <si>
    <t xml:space="preserve">D062641 </t>
  </si>
  <si>
    <t>MOUNTAINEER</t>
  </si>
  <si>
    <t xml:space="preserve">D067054 </t>
  </si>
  <si>
    <t>WARRICK</t>
  </si>
  <si>
    <t xml:space="preserve">D06705C02 </t>
  </si>
  <si>
    <t xml:space="preserve">D07253C01 </t>
  </si>
  <si>
    <t/>
  </si>
  <si>
    <t>RICHARD GORSUCH</t>
  </si>
  <si>
    <t xml:space="preserve">D080021 </t>
  </si>
  <si>
    <t>NEWINGTON</t>
  </si>
  <si>
    <t xml:space="preserve">D080061 </t>
  </si>
  <si>
    <t>ROSETON</t>
  </si>
  <si>
    <t xml:space="preserve">D080062 </t>
  </si>
  <si>
    <t xml:space="preserve">D080421 </t>
  </si>
  <si>
    <t>BELEWS CREEK</t>
  </si>
  <si>
    <t xml:space="preserve">D080422 </t>
  </si>
  <si>
    <t xml:space="preserve">D081021 </t>
  </si>
  <si>
    <t>GEN J M GAVIN</t>
  </si>
  <si>
    <t xml:space="preserve">D081022 </t>
  </si>
  <si>
    <t xml:space="preserve">D082261 </t>
  </si>
  <si>
    <t>CHESWICK</t>
  </si>
  <si>
    <t>ORIS ID</t>
  </si>
  <si>
    <t>Average Impact Ranking</t>
  </si>
  <si>
    <t>NOTES:</t>
  </si>
  <si>
    <t>NOTES</t>
  </si>
  <si>
    <t>To retire 6/2014.  May convert to NG in 2015</t>
  </si>
  <si>
    <t>To retire 1/15</t>
  </si>
  <si>
    <t>To retire ~450 MW by 2011; 600 MW by 12/31/14</t>
  </si>
  <si>
    <t>To retire 2013</t>
  </si>
  <si>
    <t>Retired 2010</t>
  </si>
  <si>
    <t>Retired 2011</t>
  </si>
  <si>
    <t>Shut down 2010</t>
  </si>
  <si>
    <t>B L England additional 1800 tons reduced at other stacks (not in 167)</t>
  </si>
  <si>
    <t>Danskammer additional 2000 tons reduced at other stacks (not in 167)</t>
  </si>
  <si>
    <t>2 of 3 stacks shut down?</t>
  </si>
  <si>
    <t>Shutdown, to be demolished</t>
  </si>
  <si>
    <t>2002/2011 CAMD lists combined M6A, M6B</t>
  </si>
  <si>
    <t>Retired by 12/15/2010; required to retire by 12/12 in EPA settlement</t>
  </si>
  <si>
    <t>Homer City little change at 3rd stack (not in 167)</t>
  </si>
  <si>
    <t>Keystone no other stacks</t>
  </si>
  <si>
    <t>Gavin no other stacks</t>
  </si>
  <si>
    <t>Montour no other stacks</t>
  </si>
  <si>
    <t>Cheswick no other stacks</t>
  </si>
  <si>
    <t>Wateree no other stacks</t>
  </si>
  <si>
    <t>Williams no other stacks</t>
  </si>
  <si>
    <t>Johnsonville no other major stacks</t>
  </si>
  <si>
    <t>Kingston no other stacks</t>
  </si>
  <si>
    <t>John E Amos no other stacks</t>
  </si>
  <si>
    <t>Kanawha no other stacks; To retire by 12/31/14?</t>
  </si>
  <si>
    <t>Kammer no other stacks; To retire by 12/31/14?</t>
  </si>
  <si>
    <t>Pleasants no other stacks</t>
  </si>
  <si>
    <t>Cooper no other stacks</t>
  </si>
  <si>
    <t>Crane no other stacks</t>
  </si>
  <si>
    <t>2002 CAMD SO2 TPY stack-level</t>
  </si>
  <si>
    <t>2011 CAMD SO2 TPY stack-level</t>
  </si>
  <si>
    <t>% Change 2002/2011 stack-level</t>
  </si>
  <si>
    <t>2002 CAMD SO2 TPY facility-level</t>
  </si>
  <si>
    <t>% Change 2002/2011 facility-level</t>
  </si>
  <si>
    <t>Totals</t>
  </si>
  <si>
    <t>---</t>
  </si>
  <si>
    <t>Clifty Creek no other stacks</t>
  </si>
  <si>
    <t>Gibson additional reductions at stack 5</t>
  </si>
  <si>
    <t>Mill Creek other stacks increased</t>
  </si>
  <si>
    <t>Paradise additional tons reduced Stack 1 (non-167) and excess tons from Stack 3</t>
  </si>
  <si>
    <t>Sprulock &gt;90% reduction at Stack 1 applied to Stack 2</t>
  </si>
  <si>
    <t>Wyman additional tons reduced other stacks (not in 167)</t>
  </si>
  <si>
    <t>Wagner additional 4500 reduced other stacks (not in 167)</t>
  </si>
  <si>
    <t>Chalk Point additional tons reduced other stacks (not in 167)</t>
  </si>
  <si>
    <t>Brayton Point additional tons reduced other stack (not in 167) - no 167 stack at Brayton &gt;90% reduction when additional tons included</t>
  </si>
  <si>
    <t>Brayton Point 83% Stack 2 reduction is greatest % reduction for any 167 stack when additional reductions fron non-167 stack included</t>
  </si>
  <si>
    <t>To retire 6/2014.  May convert to NG in 2015.  Additional tons reduced at stack 2 (not in 167) split among stacks 1 and 3 exceed 90% Ask target</t>
  </si>
  <si>
    <t>Monroe no other stacks; additional tons reduced are the tons beyond 90% at other 167 stack</t>
  </si>
  <si>
    <t>St. Clair additional tons reduced at other stacks (not in 167)</t>
  </si>
  <si>
    <t>Trenton Channel additional tons reduced at other stacks (not on 167)</t>
  </si>
  <si>
    <t>Lee additional tons reduced at other stacks (not in 167); Plant retired 9/2012</t>
  </si>
  <si>
    <t>Merrimack no other stacks</t>
  </si>
  <si>
    <t>Huntley no other stacks.  &gt;90% reductions at stack C02 applied to stack C01.</t>
  </si>
  <si>
    <t>Dunkirk additional tons reduced at other stacks (not in 167)</t>
  </si>
  <si>
    <t>Oswego additional tons reduced at other stack (not in 167)</t>
  </si>
  <si>
    <t>Roxboro no other stacks</t>
  </si>
  <si>
    <t>Roxboro no other stacks; distributing combined excess 1449 ton reduction from 167 stacks &gt;90%</t>
  </si>
  <si>
    <t>Mayo no other stacks</t>
  </si>
  <si>
    <t>Duke plans to close Beckjord by 1/15; Beckjord additional tons reduced at other stacks (not in 167)</t>
  </si>
  <si>
    <t>Duke to shut down unit 6 by 2015; additional tons reduced at other stack (not in 167) + &gt;90% at stack 7</t>
  </si>
  <si>
    <t>To retire 4/15; additional tons reduced at other stack (not in 167)</t>
  </si>
  <si>
    <t>2 units shut down 9/12, remaining units to be shutdown/peaking by 2015, may convert to NG; Additional tons reduced at other stacks (not in 167)</t>
  </si>
  <si>
    <t>Applied &gt;90% tons from other 167 stacks</t>
  </si>
  <si>
    <t xml:space="preserve">N/A </t>
  </si>
  <si>
    <t>2011 CAMD SO2 TPY facility-level</t>
  </si>
  <si>
    <t>Muskingum no other stacks.  AEP announced plans to retire units 1-4 by 12/31/14</t>
  </si>
  <si>
    <t>Zimmer no other stacks</t>
  </si>
  <si>
    <t>Killen no other stacks</t>
  </si>
  <si>
    <t>Brunner Island no other stacks</t>
  </si>
  <si>
    <t>Chesterfield additional tons reduced at other stacks (not in 167) and &gt;90% tons from stack 6 applied to this stack</t>
  </si>
  <si>
    <t>Chesterfield additional tons reduced applied to stack 4</t>
  </si>
  <si>
    <t>To retire ~450 MW by 2011; 600 MW by 12/31/14; no other stacks; &gt;90% reduction stack 1 applied to stack C04</t>
  </si>
  <si>
    <t>Retrofit scrubbers by 12/31/2011</t>
  </si>
  <si>
    <t>Tanners Creek no other stacks; AEP to install controls</t>
  </si>
  <si>
    <t>Other stacks at same site shut down; mothballed 3/18/11</t>
  </si>
  <si>
    <t>All units on this stack retired by 2011</t>
  </si>
  <si>
    <t>AEP retired in 2005 due to tube corrosion</t>
  </si>
  <si>
    <t>Mothballed to peaking plant 2010</t>
  </si>
  <si>
    <t>Homer City to install controls on 2 unknown stacks by 2014</t>
  </si>
  <si>
    <t>Shawville additional tons reduced at other stacks (not in 167); To retire by 4/15</t>
  </si>
  <si>
    <t>Armstrong additional tons reduced at other stack (not in 167); to retire by 9/12</t>
  </si>
  <si>
    <t>Gallatin additional tons reduced at other stacks (not in 167); to be retrofitted, converted to biomass, or retired by 12/31/2017</t>
  </si>
  <si>
    <t>Clinch River 7000 tons reduced at other stack (not in 167); to convert to NG by 12/31/14</t>
  </si>
  <si>
    <t>Chesapeake additional tons reduced at other stacks (not in 167) split among 167 stacks; to retire by 2016</t>
  </si>
  <si>
    <t>Albright tons reduced at other stacks (not in 167); To retire by 9/12</t>
  </si>
  <si>
    <t>Mt Storm additional tons reduced at other stack (not in 167)</t>
  </si>
  <si>
    <t xml:space="preserve">    If a 167 stack reduction &gt;90%, other facility changes not applied to stack.</t>
  </si>
  <si>
    <t>2002 heat input MMBtu stack-level</t>
  </si>
  <si>
    <t>2011 CAMD heat input MMBtu stack-level</t>
  </si>
  <si>
    <t>2002 lb/MMBtu</t>
  </si>
  <si>
    <t>2011 lb/MMBtu</t>
  </si>
  <si>
    <t>Wet scrubber 2011</t>
  </si>
  <si>
    <t>Wet scrubber 2010</t>
  </si>
  <si>
    <t>Wet scrubber 2009</t>
  </si>
  <si>
    <t>n/a</t>
  </si>
  <si>
    <t>Wet scrubber 2008</t>
  </si>
  <si>
    <t>% Change 2002-2011 stack-level</t>
  </si>
  <si>
    <t>% Change lb/MMBtu 2002-2011</t>
  </si>
  <si>
    <t>Wet scrubber 2007</t>
  </si>
  <si>
    <t>Wet scrubber 1994 &amp; 2006</t>
  </si>
  <si>
    <t>Wet scrubber 2007 &amp; 2008</t>
  </si>
  <si>
    <t>Wet scrubber 1982</t>
  </si>
  <si>
    <t>Wet scrubber 1983</t>
  </si>
  <si>
    <t>Wet scrubber 2006</t>
  </si>
  <si>
    <t>Dry scrubber 1983</t>
  </si>
  <si>
    <t>Dry scrubber 2008</t>
  </si>
  <si>
    <t>Wet scrubber 2008 &amp; 2010</t>
  </si>
  <si>
    <t>Dry scrubber 2011</t>
  </si>
  <si>
    <t>Dry scrubber 2010</t>
  </si>
  <si>
    <t>Dry scrubber 2006</t>
  </si>
  <si>
    <t>Wet scrubber 2010*</t>
  </si>
  <si>
    <t>*Delayed?  AEP installing scrubber on stack 3 in 2011</t>
  </si>
  <si>
    <t>Wet scrubber 1991</t>
  </si>
  <si>
    <t>Wet scrubber 1994</t>
  </si>
  <si>
    <t>Wet scrubber 1995</t>
  </si>
  <si>
    <t>PPL retired units in 2007?</t>
  </si>
  <si>
    <t>Wet scrubber 2011*</t>
  </si>
  <si>
    <t>*May not have installed controls - to retire in 2012; Sevier additional tons reduced at other stacks (not in 167)</t>
  </si>
  <si>
    <t>Wet scrubber 2001 &amp; 2002</t>
  </si>
  <si>
    <t>Unit IDs</t>
  </si>
  <si>
    <t>1BLR</t>
  </si>
  <si>
    <t>3BLR</t>
  </si>
  <si>
    <t>4BLR</t>
  </si>
  <si>
    <t>2BLR</t>
  </si>
  <si>
    <t>3&amp;4</t>
  </si>
  <si>
    <t>1,2,3</t>
  </si>
  <si>
    <t>1,2</t>
  </si>
  <si>
    <t>4,5,6</t>
  </si>
  <si>
    <t>U4</t>
  </si>
  <si>
    <t>U1,U2,U3</t>
  </si>
  <si>
    <t>3,4</t>
  </si>
  <si>
    <t>2,3,4,5,6</t>
  </si>
  <si>
    <t>MB1,MB2</t>
  </si>
  <si>
    <t>2,3</t>
  </si>
  <si>
    <t>9A</t>
  </si>
  <si>
    <t>11,12,13</t>
  </si>
  <si>
    <t>67,68</t>
  </si>
  <si>
    <t>63,64,65,66</t>
  </si>
  <si>
    <t>3A,3B</t>
  </si>
  <si>
    <t>4A,4B</t>
  </si>
  <si>
    <t>1A,1B</t>
  </si>
  <si>
    <t>1,2,3,4</t>
  </si>
  <si>
    <t>1,2,3,4,5</t>
  </si>
  <si>
    <t>WAT1</t>
  </si>
  <si>
    <t>WAT2</t>
  </si>
  <si>
    <t>WIL1</t>
  </si>
  <si>
    <t>1 thru 10</t>
  </si>
  <si>
    <t>6,7,8,9</t>
  </si>
  <si>
    <t>11,21,31,41</t>
  </si>
  <si>
    <t>1 thru 8</t>
  </si>
  <si>
    <t>Gallagher Unit 1 to retire 2/1/2012 - A Bodnarik 10/4/12</t>
  </si>
  <si>
    <t>SNL spreadsheet 6/5/11 listed units 2,3, &amp; 5 as retired in 2009; unit 4 to retire by 2015, but all units reported SO2 emissions in 2011; A Bodnarik lists Unit 2 to retire 2014</t>
  </si>
  <si>
    <t>BSU1,BSU2</t>
  </si>
  <si>
    <t>Harllee Branch additional reductions at C01; Non-167 Unit 1 to retire by 2015</t>
  </si>
  <si>
    <t>Non-167 Unit 1 retired 10/11 - A Bodnarik 10/4/12</t>
  </si>
  <si>
    <t>Yorktown no other stacks; &gt;90% reduction at stack 3 applied to stack CS0; 1 unit may retire, 2nd unit convert to NG by 2015</t>
  </si>
  <si>
    <t>Santee Cooper announced plans in 10/12 to retire Jefferies at date tbd; Jefferies additional tons reduced at other stacks (not in 167); applied reduction only to stack 3</t>
  </si>
  <si>
    <t>2011 burned primarily NG; 2002 burned primarily RFO - EIA923 (2011), EIA767 (2002)</t>
  </si>
  <si>
    <t>East Bend no other stacks - Duke Energy says scrubber upgraded in 2005; http://www.duke-energy.com/power-plants/coal-fired/east-bend.asp (accessed 10/16/12)</t>
  </si>
  <si>
    <t>2011 burned primarily NG; 2002 burned primarily RFO - EIA923 (2011), EIA767 (2002); Non-167 Unit 1 to retire 2015 - A Bodnarik 10/4/2012</t>
  </si>
  <si>
    <t>Wet scrubber 1981; updated 2005</t>
  </si>
  <si>
    <t>Burned greater share of NG than RFO in 2011 compared to 2002; EIA767 (2002), EIA923 (2011)</t>
  </si>
  <si>
    <t>BART source</t>
  </si>
  <si>
    <t>Merrimack no other stacks. NH required FGD to be installed by 7/1/13 to achieve at least 90% reduction. BART source.</t>
  </si>
  <si>
    <t>NH set SO2 emission limit of 0.50 lb/MMBtu by 7/1/13.  Expects 90% reduction to be achieved through alternative measures elsewhere, including at Merrimack.  BART source.</t>
  </si>
  <si>
    <t>Wet scrubbers by mid-2012?</t>
  </si>
  <si>
    <t>Gallagher Unit 3 to retire 2/1/2012 - A Bodnarik 10/4/12</t>
  </si>
  <si>
    <t>Estimated -- Unit 2 stack shared; divided amount by half and added to Unit 1</t>
  </si>
  <si>
    <t>AEP to retire Unit 3 by 2013  (not in 167)</t>
  </si>
  <si>
    <t>Estimated -- Stack 2 shared; divided amount by half and added to stack 1</t>
  </si>
  <si>
    <t>State Name (see note 1)</t>
  </si>
  <si>
    <t>1. This list does not include sources in states that do not contribute 2% of visibility impact to MANE-VU Class I areas.</t>
  </si>
  <si>
    <t xml:space="preserve">    This is not necessarily an indication of a stack achieving the 90% MANE-VU Ask as the 2011 reductions may or may not be permanent or enforceable.</t>
  </si>
  <si>
    <t>* May achieve 90% reduction contingent upon announced plans for post-2011 controls, fuel conversion, or retirement prior to 2018 (see following worksheet).</t>
  </si>
  <si>
    <t>The following worksheets provide a "snap shot" picture in time of SO2 emissions in 2011 relative to 2002 at the 167 EGU stacks identifed in the MANE-VU Ask for inside and outside MANE-VU states.</t>
  </si>
  <si>
    <t>The analysis is not a determination of whether a 167 stack achieved the MANE-VU Ask of a 90% or greater reduction in SO2 emissions relative to 2002 (the base year of the MANE-VU contribution analysis).</t>
  </si>
  <si>
    <t>The years compared are the 2002 base line year and 2011, the latest year with complete EGU SO2 emissions data at the time of the analysis.</t>
  </si>
  <si>
    <t>Ghent additional reductions other stacks; additional future sulfur controls to result from 201212 settlement agreement with EPA</t>
  </si>
  <si>
    <t>The worksheet tab "TopEGU SO2 only" summarizes the status of the 167 stacks in the context of the specific power plant where it is located (i.e., it does not include possible additional SO2 reductions outside the power plant).</t>
  </si>
  <si>
    <t>Worksheet tab "TopEGU SO2 only" description:</t>
  </si>
  <si>
    <t>First step:</t>
  </si>
  <si>
    <t>Calculate the direct emissions change between 2002 and 2011 occurring directly at a 167 stack.</t>
  </si>
  <si>
    <t>Second step:</t>
  </si>
  <si>
    <t>Additional SO2 reductions from other units at a power plant with a 167 stack can be of two types:  1) all reductions from non-167 stacks, and/or 2) "excess" reductions beyond 90% at another 167 stack at same facility.</t>
  </si>
  <si>
    <t>The additional SO2 reductions from other stacks are subtracted from the 2011 167 stack emissions, and the new reduced total is compared to the 167 stack's 2002 emissions to determine if it achieved the 90% threshold.</t>
  </si>
  <si>
    <t>The additional SO2 reductions from other stacks is in column Q, and the revised % 167 stack reduction taking into account these additional reductions is in column R.</t>
  </si>
  <si>
    <t>The emissions are aggregated across all units at the power plant, and does not distinguish between 167 and non-167 stacks.</t>
  </si>
  <si>
    <t xml:space="preserve">These are not part of the 167 stack analysis, but provide additional context of total power plant SO2 emission changes in 2011 relative to 2002.  </t>
  </si>
  <si>
    <t>Worksheet tab "TopEGU more data" description:</t>
  </si>
  <si>
    <t>This provides some additional power plant information for greater context of SO2 emission changes at each 167 stack.  Data include heat input (MMBtu) and SO2 input emission rates (lb/MMBtu) in 2002 and 2011.</t>
  </si>
  <si>
    <t>This information may inform, for example, whether a reduction in SO2 emissions in 2011 resulted from lower utilization (change in heat input) or from controls or fuel conversion (change in input rate).</t>
  </si>
  <si>
    <t>Column Y provides additional notes on the status of the 167 stack (e.g., announced retirement, control, or fuel conversion plans) obtained from various sources, such as company statements, industry databases, and media articles.</t>
  </si>
  <si>
    <t>The target year for achieving the MANE-VU Ask is 2018, and announced plans for changes at 167 stacks that would affect emissions by 2018 are noted where known.</t>
  </si>
  <si>
    <t>Additional reductions from units not part of a 167 stack, or in excess of 90% at another 167 stack at the same facility, are also evaluated if a 167 stack by itself does not show a 90% or greater reduction in 2011 relative to 2002.</t>
  </si>
  <si>
    <t>SO2 emissions data from 2002 and 2011 are from the EPA Clean Air Markets Division (CAMD) Air Markets Program Data available by query at http://ampd.epa.gov/ampd/QueryToolie.html.</t>
  </si>
  <si>
    <t>The worksheet tab "TopEGU more data" has additional information for each 167 stack that may provide more context for any SO2 changes.</t>
  </si>
  <si>
    <t>Red text indicates lower SO2 emissions in 2011 than in 2002; black text indicates higher emissions.</t>
  </si>
  <si>
    <t>If the calculated SO2 reduction from the first step is less than 90%, a second step is done to determine any additional "credits" from SO2 reductions elsewhere at same facility.</t>
  </si>
  <si>
    <t>If the 167 stack emissions in 2011 are 90% or more lower than in 2002, the analysis ends here and the second step is not taken.</t>
  </si>
  <si>
    <t>NOTES - see also "TopEGU more data" worksheet</t>
  </si>
  <si>
    <t>Additional SO2 reductions elsewhere at facility not included in recognition of announced plans to control or retire units.</t>
  </si>
  <si>
    <t>Description of 167 EGU stacks SO2 emissions status approach:</t>
  </si>
  <si>
    <t>The SO2 reductions attributed to a 167 stack at a power plant shown on this worksheet were calculated in the following two steps.</t>
  </si>
  <si>
    <t>This is a direct comparison of SO2 emissions at a 167 stack that calculates the % difference in SO2 emissions at a 167 stack in 2011 (column N) relative to 2002 (column L).  The % change is in column O.</t>
  </si>
  <si>
    <t>Column S indicates, based on the limited look in this analysis, whether the 167 stack achieved a 90% reduction threshold in 2011.  This is not a determination of whether the stack achieved the MANE-VU Ask (see introductory text above).</t>
  </si>
  <si>
    <t>Wet scrubber 1979; eliminated 15% bypass 2007</t>
  </si>
  <si>
    <t>Wet scrubber 1980; eliminated 15% bypass 2007</t>
  </si>
  <si>
    <t>Unit controls and installed dates from EPA NEEDS v4.10 database, state SIP info, or direct communications from states</t>
  </si>
  <si>
    <t>Not used</t>
  </si>
  <si>
    <t>2011 SO2 additional SO2 changes TPY at facility (see note 2)</t>
  </si>
  <si>
    <t xml:space="preserve">2. Emission changes at non-167 stacks, or reductions beyond 90% at other 167 stacks, at same facility.  Negative values indicate an increase in other non-167 stack emissions. </t>
  </si>
  <si>
    <t>3. This is a "snap shot in time" indication of whether a 167 stack had SO2 emissions at least 90% less in 2011 relative to 2002 that also accounts for any additional on-site reductions not at the 167 stack.</t>
  </si>
  <si>
    <t>% Change 2002/2011 stack-level + other on-site reductions (see note 3)</t>
  </si>
  <si>
    <t>Total 2002 state SO2 TPY from listed 167 stacks</t>
  </si>
  <si>
    <t>90% requested SO2 TPY total reduction based on Ask</t>
  </si>
  <si>
    <t>Total CAMD SO2 TPY achieved reduction 2002-2011</t>
  </si>
  <si>
    <t>Statewide SO2 % reduction relative to Ask amount</t>
  </si>
  <si>
    <t>To determine if a 167 stack will meet the MANE-VU Ask by 2018 would include additional factors, such as enforceable permit limits resulting in permanent reductions at the 90% or greater level, or existence of alternative measures.</t>
  </si>
  <si>
    <t>Columns S,T, and U:</t>
  </si>
  <si>
    <t>Statewide SO2 reductions are also summarized between 2002 and 2011 using Acid Rain Program data and compared against the summed 90% reduction amount at a state's EGU stacks on the 167 list.</t>
  </si>
  <si>
    <t>Columns, V, W, X, and Y</t>
  </si>
  <si>
    <t>Tanners Creek no other stacks; AEP to retire or refuel by 6/1/15 (modified consent decree)</t>
  </si>
  <si>
    <t>Rockport no other stacks; to install DSI by 4/16/15, and retrofit, retire, re-power, or refuel by 12/31/25 (1st imot) and 12/31/28 (2nd unit) (modified consent decree)</t>
  </si>
  <si>
    <t>OH haze SIP (March 2011) indicated all units at Kyger Creek would have scrubbers by mid-2012</t>
  </si>
  <si>
    <t>Muskingum no other stacks; AEP to cease burning coal and retire or refuel by 12/2015 (modified consent decree)</t>
  </si>
  <si>
    <t>Big Sandy no other stacks; AEP to retrofit, retire, re-power, or refuel Unit 2 by 12/31/15 (modified consent decree)</t>
  </si>
  <si>
    <t>Sutton additional tons reduced at other stacks (not in 167); retiring in 2013 (NC 5-year progress report draft)</t>
  </si>
  <si>
    <t>The columns compare the state-wide EGU SO2 emissions change in 2011 relative to the total requested amount from the MANE-VU Asks for a state's EGU stacks on the 167 list.</t>
  </si>
  <si>
    <t>These columns provide context for state-wide EGU SO2 reductions relative to the amount requested from the MANE-VU Asks occuring in 2011 from the 2002 base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</si>
</sst>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
  </numFmts>
  <fonts count="41">
    <font>
      <sz val="10"/>
      <name val="Arial"/>
      <family val="0"/>
    </font>
    <font>
      <u val="single"/>
      <sz val="10"/>
      <color indexed="36"/>
      <name val="Arial"/>
      <family val="2"/>
    </font>
    <font>
      <u val="single"/>
      <sz val="10"/>
      <color indexed="12"/>
      <name val="Arial"/>
      <family val="2"/>
    </font>
    <font>
      <sz val="10"/>
      <color indexed="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color indexed="63"/>
      </right>
      <top style="thin">
        <color indexed="22"/>
      </top>
      <bottom style="thin">
        <color indexed="22"/>
      </bottom>
    </border>
    <border>
      <left style="medium"/>
      <right style="thin">
        <color indexed="22"/>
      </right>
      <top style="medium"/>
      <bottom style="thin">
        <color indexed="22"/>
      </bottom>
    </border>
    <border>
      <left style="thin">
        <color indexed="22"/>
      </left>
      <right style="thin">
        <color indexed="22"/>
      </right>
      <top style="medium"/>
      <bottom style="thin">
        <color indexed="22"/>
      </bottom>
    </border>
    <border>
      <left>
        <color indexed="63"/>
      </left>
      <right>
        <color indexed="63"/>
      </right>
      <top style="medium"/>
      <bottom>
        <color indexed="63"/>
      </bottom>
    </border>
    <border>
      <left style="thin">
        <color indexed="22"/>
      </left>
      <right>
        <color indexed="63"/>
      </right>
      <top style="medium"/>
      <bottom style="thin">
        <color indexed="22"/>
      </bottom>
    </border>
    <border>
      <left style="thin">
        <color indexed="22"/>
      </left>
      <right style="medium"/>
      <top style="medium"/>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color indexed="63"/>
      </left>
      <right>
        <color indexed="63"/>
      </right>
      <top>
        <color indexed="63"/>
      </top>
      <bottom style="medium"/>
    </border>
    <border>
      <left style="thin">
        <color indexed="22"/>
      </left>
      <right>
        <color indexed="63"/>
      </right>
      <top style="thin">
        <color indexed="22"/>
      </top>
      <bottom style="medium"/>
    </border>
    <border>
      <left style="thin">
        <color indexed="22"/>
      </left>
      <right style="medium"/>
      <top style="thin">
        <color indexed="22"/>
      </top>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color indexed="63"/>
      </left>
      <right>
        <color indexed="63"/>
      </right>
      <top style="medium"/>
      <bottom style="medium"/>
    </border>
    <border>
      <left style="thin">
        <color indexed="22"/>
      </left>
      <right style="medium"/>
      <top style="medium"/>
      <bottom style="medium"/>
    </border>
    <border>
      <left style="medium"/>
      <right>
        <color indexed="63"/>
      </right>
      <top>
        <color indexed="63"/>
      </top>
      <bottom style="medium"/>
    </border>
    <border>
      <left style="thin">
        <color indexed="8"/>
      </left>
      <right style="thin">
        <color indexed="8"/>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color indexed="8"/>
      </left>
      <right style="thin">
        <color indexed="22"/>
      </right>
      <top style="medium"/>
      <bottom style="thin">
        <color indexed="22"/>
      </bottom>
    </border>
    <border>
      <left style="thin">
        <color indexed="8"/>
      </left>
      <right style="thin">
        <color indexed="22"/>
      </right>
      <top style="thin">
        <color indexed="22"/>
      </top>
      <bottom style="thin">
        <color indexed="22"/>
      </bottom>
    </border>
    <border>
      <left style="thin">
        <color indexed="8"/>
      </left>
      <right style="thin">
        <color indexed="22"/>
      </right>
      <top style="thin">
        <color indexed="22"/>
      </top>
      <bottom style="medium"/>
    </border>
    <border>
      <left style="thin">
        <color indexed="8"/>
      </left>
      <right style="thin">
        <color indexed="22"/>
      </right>
      <top style="medium"/>
      <bottom style="medium"/>
    </border>
    <border>
      <left style="thin">
        <color indexed="8"/>
      </left>
      <right>
        <color indexed="63"/>
      </right>
      <top>
        <color indexed="63"/>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medium"/>
      <right style="thin">
        <color indexed="22"/>
      </right>
      <top>
        <color indexed="63"/>
      </top>
      <bottom style="thin">
        <color indexed="22"/>
      </bottom>
    </border>
    <border>
      <left style="thin">
        <color indexed="22"/>
      </left>
      <right style="medium"/>
      <top>
        <color indexed="63"/>
      </top>
      <bottom style="thin">
        <color indexed="22"/>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medium"/>
    </border>
    <border>
      <left>
        <color indexed="63"/>
      </left>
      <right>
        <color indexed="63"/>
      </right>
      <top style="medium"/>
      <bottom style="thin">
        <color indexed="2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color indexed="8"/>
      </left>
      <right>
        <color indexed="63"/>
      </right>
      <top style="medium"/>
      <bottom style="medium"/>
    </border>
    <border>
      <left>
        <color indexed="63"/>
      </left>
      <right style="medium"/>
      <top>
        <color indexed="63"/>
      </top>
      <bottom style="thin">
        <color indexed="22"/>
      </bottom>
    </border>
    <border>
      <left>
        <color indexed="63"/>
      </left>
      <right style="medium"/>
      <top style="thin">
        <color indexed="22"/>
      </top>
      <bottom style="thin">
        <color indexed="22"/>
      </bottom>
    </border>
    <border>
      <left>
        <color indexed="63"/>
      </left>
      <right style="medium"/>
      <top style="thin">
        <color indexed="22"/>
      </top>
      <bottom style="medium"/>
    </border>
    <border>
      <left>
        <color indexed="63"/>
      </left>
      <right style="medium"/>
      <top style="medium"/>
      <bottom style="thin">
        <color indexed="22"/>
      </bottom>
    </border>
    <border>
      <left style="thin">
        <color indexed="8"/>
      </left>
      <right style="thin">
        <color indexed="22"/>
      </right>
      <top style="medium">
        <color indexed="8"/>
      </top>
      <bottom style="thin">
        <color indexed="22"/>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border>
    <border>
      <left>
        <color indexed="63"/>
      </left>
      <right style="thin">
        <color indexed="8"/>
      </right>
      <top style="medium"/>
      <bottom>
        <color indexed="63"/>
      </bottom>
    </border>
    <border>
      <left>
        <color indexed="63"/>
      </left>
      <right style="thin">
        <color indexed="8"/>
      </right>
      <top style="medium"/>
      <bottom style="medium"/>
    </border>
    <border>
      <left style="thin">
        <color indexed="8"/>
      </left>
      <right style="thin">
        <color indexed="8"/>
      </right>
      <top>
        <color indexed="63"/>
      </top>
      <bottom style="medium">
        <color indexed="8"/>
      </bottom>
    </border>
    <border>
      <left>
        <color indexed="63"/>
      </left>
      <right style="medium"/>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9">
    <xf numFmtId="0" fontId="0" fillId="0" borderId="0" xfId="0" applyAlignment="1">
      <alignment/>
    </xf>
    <xf numFmtId="0" fontId="3" fillId="33" borderId="10" xfId="57" applyFont="1" applyFill="1" applyBorder="1" applyAlignment="1">
      <alignment horizontal="center" textRotation="69"/>
      <protection/>
    </xf>
    <xf numFmtId="0" fontId="3" fillId="0" borderId="11" xfId="57" applyFont="1" applyFill="1" applyBorder="1" applyAlignment="1">
      <alignment horizontal="right" wrapText="1"/>
      <protection/>
    </xf>
    <xf numFmtId="0" fontId="0" fillId="0" borderId="12" xfId="57" applyFont="1" applyFill="1" applyBorder="1" applyAlignment="1">
      <alignment horizontal="right" wrapText="1"/>
      <protection/>
    </xf>
    <xf numFmtId="0" fontId="0" fillId="0" borderId="13" xfId="57" applyFont="1" applyFill="1" applyBorder="1" applyAlignment="1">
      <alignment wrapText="1"/>
      <protection/>
    </xf>
    <xf numFmtId="0" fontId="0" fillId="0" borderId="13" xfId="57" applyFont="1" applyFill="1" applyBorder="1" applyAlignment="1">
      <alignment horizontal="right" wrapText="1"/>
      <protection/>
    </xf>
    <xf numFmtId="0" fontId="0" fillId="0" borderId="14" xfId="57" applyFont="1" applyBorder="1">
      <alignment/>
      <protection/>
    </xf>
    <xf numFmtId="0" fontId="0" fillId="0" borderId="14" xfId="57" applyFont="1" applyFill="1" applyBorder="1" applyAlignment="1">
      <alignment horizontal="right" wrapText="1"/>
      <protection/>
    </xf>
    <xf numFmtId="0" fontId="0" fillId="0" borderId="15" xfId="57" applyFont="1" applyFill="1" applyBorder="1" applyAlignment="1">
      <alignment wrapText="1"/>
      <protection/>
    </xf>
    <xf numFmtId="3" fontId="0" fillId="0" borderId="13" xfId="57" applyNumberFormat="1" applyFont="1" applyFill="1" applyBorder="1" applyAlignment="1">
      <alignment wrapText="1"/>
      <protection/>
    </xf>
    <xf numFmtId="2" fontId="0" fillId="0" borderId="14" xfId="57" applyNumberFormat="1" applyFont="1" applyFill="1" applyBorder="1" applyAlignment="1">
      <alignment horizontal="right" wrapText="1"/>
      <protection/>
    </xf>
    <xf numFmtId="0" fontId="0" fillId="0" borderId="16" xfId="57" applyFont="1" applyFill="1" applyBorder="1" applyAlignment="1">
      <alignment horizontal="right" wrapText="1"/>
      <protection/>
    </xf>
    <xf numFmtId="0" fontId="0" fillId="0" borderId="17" xfId="57" applyFont="1" applyFill="1" applyBorder="1" applyAlignment="1">
      <alignment horizontal="right" wrapText="1"/>
      <protection/>
    </xf>
    <xf numFmtId="0" fontId="0" fillId="0" borderId="18" xfId="57" applyFont="1" applyFill="1" applyBorder="1" applyAlignment="1">
      <alignment wrapText="1"/>
      <protection/>
    </xf>
    <xf numFmtId="0" fontId="0" fillId="0" borderId="18" xfId="57" applyFont="1" applyFill="1" applyBorder="1" applyAlignment="1">
      <alignment horizontal="right" wrapText="1"/>
      <protection/>
    </xf>
    <xf numFmtId="0" fontId="0" fillId="0" borderId="0" xfId="57" applyFont="1" applyBorder="1">
      <alignment/>
      <protection/>
    </xf>
    <xf numFmtId="0" fontId="0" fillId="0" borderId="0" xfId="57" applyFont="1" applyFill="1" applyBorder="1" applyAlignment="1">
      <alignment horizontal="right" wrapText="1"/>
      <protection/>
    </xf>
    <xf numFmtId="0" fontId="0" fillId="0" borderId="11" xfId="57" applyFont="1" applyFill="1" applyBorder="1" applyAlignment="1">
      <alignment wrapText="1"/>
      <protection/>
    </xf>
    <xf numFmtId="3" fontId="0" fillId="0" borderId="18" xfId="57" applyNumberFormat="1" applyFont="1" applyFill="1" applyBorder="1" applyAlignment="1">
      <alignment wrapText="1"/>
      <protection/>
    </xf>
    <xf numFmtId="2" fontId="0" fillId="0" borderId="0" xfId="57" applyNumberFormat="1" applyFont="1" applyFill="1" applyBorder="1" applyAlignment="1">
      <alignment horizontal="right" wrapText="1"/>
      <protection/>
    </xf>
    <xf numFmtId="0" fontId="0" fillId="0" borderId="19" xfId="57" applyFont="1" applyFill="1" applyBorder="1" applyAlignment="1">
      <alignment horizontal="right" wrapText="1"/>
      <protection/>
    </xf>
    <xf numFmtId="0" fontId="0" fillId="0" borderId="18" xfId="57" applyFont="1" applyBorder="1">
      <alignment/>
      <protection/>
    </xf>
    <xf numFmtId="0" fontId="0" fillId="0" borderId="20" xfId="57" applyFont="1" applyFill="1" applyBorder="1" applyAlignment="1">
      <alignment horizontal="right" wrapText="1"/>
      <protection/>
    </xf>
    <xf numFmtId="0" fontId="0" fillId="0" borderId="21" xfId="57" applyFont="1" applyFill="1" applyBorder="1" applyAlignment="1">
      <alignment wrapText="1"/>
      <protection/>
    </xf>
    <xf numFmtId="0" fontId="0" fillId="0" borderId="21" xfId="57" applyFont="1" applyFill="1" applyBorder="1" applyAlignment="1">
      <alignment horizontal="right" wrapText="1"/>
      <protection/>
    </xf>
    <xf numFmtId="0" fontId="0" fillId="0" borderId="22" xfId="57" applyFont="1" applyBorder="1">
      <alignment/>
      <protection/>
    </xf>
    <xf numFmtId="0" fontId="0" fillId="0" borderId="21" xfId="57" applyFont="1" applyBorder="1">
      <alignment/>
      <protection/>
    </xf>
    <xf numFmtId="0" fontId="0" fillId="0" borderId="23" xfId="57" applyFont="1" applyFill="1" applyBorder="1" applyAlignment="1">
      <alignment wrapText="1"/>
      <protection/>
    </xf>
    <xf numFmtId="3" fontId="0" fillId="0" borderId="21" xfId="57" applyNumberFormat="1" applyFont="1" applyFill="1" applyBorder="1" applyAlignment="1">
      <alignment wrapText="1"/>
      <protection/>
    </xf>
    <xf numFmtId="2" fontId="0" fillId="0" borderId="22" xfId="57" applyNumberFormat="1" applyFont="1" applyFill="1" applyBorder="1" applyAlignment="1">
      <alignment horizontal="right" wrapText="1"/>
      <protection/>
    </xf>
    <xf numFmtId="0" fontId="0" fillId="0" borderId="24" xfId="57" applyFont="1" applyFill="1" applyBorder="1" applyAlignment="1">
      <alignment horizontal="right" wrapText="1"/>
      <protection/>
    </xf>
    <xf numFmtId="0" fontId="0" fillId="0" borderId="25" xfId="57" applyFont="1" applyFill="1" applyBorder="1" applyAlignment="1">
      <alignment horizontal="right" wrapText="1"/>
      <protection/>
    </xf>
    <xf numFmtId="0" fontId="0" fillId="0" borderId="26" xfId="57" applyFont="1" applyFill="1" applyBorder="1" applyAlignment="1">
      <alignment wrapText="1"/>
      <protection/>
    </xf>
    <xf numFmtId="0" fontId="0" fillId="0" borderId="26" xfId="57" applyFont="1" applyFill="1" applyBorder="1" applyAlignment="1">
      <alignment horizontal="right" wrapText="1"/>
      <protection/>
    </xf>
    <xf numFmtId="0" fontId="0" fillId="0" borderId="26" xfId="57" applyFont="1" applyFill="1" applyBorder="1">
      <alignment/>
      <protection/>
    </xf>
    <xf numFmtId="0" fontId="0" fillId="0" borderId="27" xfId="57" applyFont="1" applyFill="1" applyBorder="1" applyAlignment="1">
      <alignment wrapText="1"/>
      <protection/>
    </xf>
    <xf numFmtId="3" fontId="0" fillId="0" borderId="26" xfId="57" applyNumberFormat="1" applyFont="1" applyFill="1" applyBorder="1" applyAlignment="1">
      <alignment wrapText="1"/>
      <protection/>
    </xf>
    <xf numFmtId="2" fontId="0" fillId="0" borderId="28" xfId="57" applyNumberFormat="1" applyFont="1" applyFill="1" applyBorder="1" applyAlignment="1">
      <alignment horizontal="right" wrapText="1"/>
      <protection/>
    </xf>
    <xf numFmtId="0" fontId="0" fillId="0" borderId="29" xfId="57" applyFont="1" applyFill="1" applyBorder="1" applyAlignment="1">
      <alignment horizontal="right" wrapText="1"/>
      <protection/>
    </xf>
    <xf numFmtId="0" fontId="0" fillId="0" borderId="30" xfId="0" applyFont="1" applyBorder="1" applyAlignment="1">
      <alignment/>
    </xf>
    <xf numFmtId="0" fontId="0" fillId="0" borderId="22" xfId="0" applyFont="1" applyBorder="1" applyAlignment="1">
      <alignment/>
    </xf>
    <xf numFmtId="0" fontId="0" fillId="0" borderId="28" xfId="57" applyFont="1" applyBorder="1">
      <alignment/>
      <protection/>
    </xf>
    <xf numFmtId="0" fontId="0" fillId="0" borderId="26" xfId="57" applyFont="1" applyBorder="1">
      <alignment/>
      <protection/>
    </xf>
    <xf numFmtId="0" fontId="0" fillId="0" borderId="22" xfId="57" applyFont="1" applyFill="1" applyBorder="1" applyAlignment="1">
      <alignment horizontal="right" wrapText="1"/>
      <protection/>
    </xf>
    <xf numFmtId="0" fontId="0" fillId="0" borderId="14" xfId="57" applyFont="1" applyFill="1" applyBorder="1">
      <alignment/>
      <protection/>
    </xf>
    <xf numFmtId="0" fontId="0" fillId="0" borderId="13" xfId="57" applyFont="1" applyFill="1" applyBorder="1">
      <alignment/>
      <protection/>
    </xf>
    <xf numFmtId="0" fontId="0" fillId="0" borderId="0" xfId="57" applyFont="1" applyFill="1" applyBorder="1">
      <alignment/>
      <protection/>
    </xf>
    <xf numFmtId="0" fontId="0" fillId="0" borderId="22" xfId="57" applyFont="1" applyFill="1" applyBorder="1">
      <alignment/>
      <protection/>
    </xf>
    <xf numFmtId="0" fontId="0" fillId="0" borderId="13" xfId="57" applyFont="1" applyBorder="1">
      <alignment/>
      <protection/>
    </xf>
    <xf numFmtId="0" fontId="0" fillId="0" borderId="23" xfId="57" applyFont="1" applyFill="1" applyBorder="1" applyAlignment="1">
      <alignment horizontal="right" wrapText="1"/>
      <protection/>
    </xf>
    <xf numFmtId="0" fontId="0" fillId="0" borderId="15" xfId="57" applyFont="1" applyFill="1" applyBorder="1" applyAlignment="1">
      <alignment horizontal="right" wrapText="1"/>
      <protection/>
    </xf>
    <xf numFmtId="0" fontId="0" fillId="0" borderId="11" xfId="57" applyFont="1" applyFill="1" applyBorder="1" applyAlignment="1">
      <alignment horizontal="right" wrapText="1"/>
      <protection/>
    </xf>
    <xf numFmtId="0" fontId="3" fillId="33" borderId="31" xfId="57" applyFont="1" applyFill="1" applyBorder="1" applyAlignment="1">
      <alignment horizontal="center" textRotation="90"/>
      <protection/>
    </xf>
    <xf numFmtId="0" fontId="0" fillId="0" borderId="0" xfId="0" applyFont="1" applyAlignment="1">
      <alignment/>
    </xf>
    <xf numFmtId="9" fontId="0" fillId="0" borderId="0" xfId="57" applyNumberFormat="1" applyFont="1" applyFill="1" applyBorder="1" applyAlignment="1">
      <alignment horizontal="right" wrapText="1"/>
      <protection/>
    </xf>
    <xf numFmtId="9" fontId="0" fillId="0" borderId="22" xfId="57" applyNumberFormat="1" applyFont="1" applyFill="1" applyBorder="1" applyAlignment="1">
      <alignment horizontal="right" wrapText="1"/>
      <protection/>
    </xf>
    <xf numFmtId="9" fontId="0" fillId="0" borderId="14" xfId="57" applyNumberFormat="1" applyFont="1" applyFill="1" applyBorder="1" applyAlignment="1">
      <alignment horizontal="right" wrapText="1"/>
      <protection/>
    </xf>
    <xf numFmtId="3" fontId="0" fillId="0" borderId="0" xfId="57" applyNumberFormat="1" applyFont="1" applyFill="1" applyBorder="1" applyAlignment="1">
      <alignment horizontal="right" wrapText="1"/>
      <protection/>
    </xf>
    <xf numFmtId="3" fontId="0" fillId="0" borderId="22" xfId="57" applyNumberFormat="1" applyFont="1" applyFill="1" applyBorder="1" applyAlignment="1">
      <alignment horizontal="right" wrapText="1"/>
      <protection/>
    </xf>
    <xf numFmtId="3" fontId="0" fillId="0" borderId="14" xfId="57" applyNumberFormat="1" applyFont="1" applyFill="1" applyBorder="1" applyAlignment="1">
      <alignment horizontal="right" wrapText="1"/>
      <protection/>
    </xf>
    <xf numFmtId="3" fontId="0" fillId="0" borderId="28" xfId="57" applyNumberFormat="1" applyFont="1" applyFill="1" applyBorder="1" applyAlignment="1">
      <alignment horizontal="right" wrapText="1"/>
      <protection/>
    </xf>
    <xf numFmtId="3" fontId="0" fillId="0" borderId="0" xfId="0" applyNumberFormat="1" applyAlignment="1">
      <alignment/>
    </xf>
    <xf numFmtId="3" fontId="0" fillId="0" borderId="0" xfId="0" applyNumberFormat="1" applyFill="1" applyAlignment="1">
      <alignment/>
    </xf>
    <xf numFmtId="9" fontId="0" fillId="0" borderId="32" xfId="57" applyNumberFormat="1" applyFont="1" applyFill="1" applyBorder="1" applyAlignment="1">
      <alignment horizontal="right" wrapText="1"/>
      <protection/>
    </xf>
    <xf numFmtId="9" fontId="0" fillId="0" borderId="33" xfId="57" applyNumberFormat="1" applyFont="1" applyFill="1" applyBorder="1" applyAlignment="1">
      <alignment horizontal="right" wrapText="1"/>
      <protection/>
    </xf>
    <xf numFmtId="9" fontId="0" fillId="0" borderId="34" xfId="57" applyNumberFormat="1" applyFont="1" applyFill="1" applyBorder="1" applyAlignment="1">
      <alignment horizontal="right" wrapText="1"/>
      <protection/>
    </xf>
    <xf numFmtId="3" fontId="0" fillId="0" borderId="35" xfId="57" applyNumberFormat="1" applyFont="1" applyFill="1" applyBorder="1" applyAlignment="1" quotePrefix="1">
      <alignment horizontal="right" wrapText="1"/>
      <protection/>
    </xf>
    <xf numFmtId="3" fontId="0" fillId="0" borderId="36" xfId="57" applyNumberFormat="1" applyFont="1" applyFill="1" applyBorder="1" applyAlignment="1" quotePrefix="1">
      <alignment horizontal="right" wrapText="1"/>
      <protection/>
    </xf>
    <xf numFmtId="3" fontId="0" fillId="0" borderId="35" xfId="57" applyNumberFormat="1" applyFont="1" applyFill="1" applyBorder="1" applyAlignment="1">
      <alignment horizontal="right" wrapText="1"/>
      <protection/>
    </xf>
    <xf numFmtId="3" fontId="0" fillId="0" borderId="36" xfId="57" applyNumberFormat="1" applyFont="1" applyFill="1" applyBorder="1" applyAlignment="1">
      <alignment horizontal="right" wrapText="1"/>
      <protection/>
    </xf>
    <xf numFmtId="3" fontId="0" fillId="0" borderId="30" xfId="57" applyNumberFormat="1" applyFont="1" applyFill="1" applyBorder="1" applyAlignment="1">
      <alignment horizontal="right" wrapText="1"/>
      <protection/>
    </xf>
    <xf numFmtId="3" fontId="0" fillId="0" borderId="37" xfId="57" applyNumberFormat="1" applyFont="1" applyFill="1" applyBorder="1" applyAlignment="1">
      <alignment horizontal="right" wrapText="1"/>
      <protection/>
    </xf>
    <xf numFmtId="3" fontId="0" fillId="0" borderId="30" xfId="57" applyNumberFormat="1" applyFont="1" applyFill="1" applyBorder="1" applyAlignment="1" quotePrefix="1">
      <alignment horizontal="right" wrapText="1"/>
      <protection/>
    </xf>
    <xf numFmtId="3" fontId="0" fillId="0" borderId="0" xfId="0" applyNumberFormat="1" applyFont="1" applyAlignment="1">
      <alignment horizontal="right"/>
    </xf>
    <xf numFmtId="3" fontId="0" fillId="0" borderId="38" xfId="57" applyNumberFormat="1" applyFont="1" applyFill="1" applyBorder="1" applyAlignment="1">
      <alignment wrapText="1"/>
      <protection/>
    </xf>
    <xf numFmtId="3" fontId="0" fillId="0" borderId="39" xfId="57" applyNumberFormat="1" applyFont="1" applyFill="1" applyBorder="1" applyAlignment="1">
      <alignment wrapText="1"/>
      <protection/>
    </xf>
    <xf numFmtId="3" fontId="0" fillId="0" borderId="40" xfId="57" applyNumberFormat="1" applyFont="1" applyFill="1" applyBorder="1" applyAlignment="1">
      <alignment wrapText="1"/>
      <protection/>
    </xf>
    <xf numFmtId="3" fontId="0" fillId="0" borderId="41" xfId="57" applyNumberFormat="1" applyFont="1" applyFill="1" applyBorder="1" applyAlignment="1">
      <alignment wrapText="1"/>
      <protection/>
    </xf>
    <xf numFmtId="3" fontId="0" fillId="0" borderId="42" xfId="0" applyNumberFormat="1" applyFill="1" applyBorder="1" applyAlignment="1">
      <alignment/>
    </xf>
    <xf numFmtId="0" fontId="0" fillId="0" borderId="42" xfId="0" applyBorder="1" applyAlignment="1">
      <alignment/>
    </xf>
    <xf numFmtId="0" fontId="0" fillId="0" borderId="43" xfId="57" applyFont="1" applyFill="1" applyBorder="1" applyAlignment="1">
      <alignment wrapText="1"/>
      <protection/>
    </xf>
    <xf numFmtId="0" fontId="0" fillId="0" borderId="43" xfId="57" applyFont="1" applyFill="1" applyBorder="1" applyAlignment="1">
      <alignment horizontal="right" wrapText="1"/>
      <protection/>
    </xf>
    <xf numFmtId="0" fontId="0" fillId="0" borderId="44" xfId="57" applyFont="1" applyFill="1" applyBorder="1" applyAlignment="1">
      <alignment wrapText="1"/>
      <protection/>
    </xf>
    <xf numFmtId="0" fontId="0" fillId="0" borderId="45" xfId="57" applyFont="1" applyFill="1" applyBorder="1" applyAlignment="1">
      <alignment horizontal="right" wrapText="1"/>
      <protection/>
    </xf>
    <xf numFmtId="0" fontId="0" fillId="0" borderId="46" xfId="57" applyFont="1" applyFill="1" applyBorder="1" applyAlignment="1">
      <alignment horizontal="right" wrapText="1"/>
      <protection/>
    </xf>
    <xf numFmtId="3" fontId="0" fillId="0" borderId="43" xfId="57" applyNumberFormat="1" applyFont="1" applyFill="1" applyBorder="1" applyAlignment="1">
      <alignment wrapText="1"/>
      <protection/>
    </xf>
    <xf numFmtId="0" fontId="3" fillId="33" borderId="47" xfId="57" applyFont="1" applyFill="1" applyBorder="1" applyAlignment="1">
      <alignment horizontal="center" textRotation="90"/>
      <protection/>
    </xf>
    <xf numFmtId="0" fontId="3" fillId="33" borderId="48" xfId="57" applyFont="1" applyFill="1" applyBorder="1" applyAlignment="1">
      <alignment horizontal="center" textRotation="90"/>
      <protection/>
    </xf>
    <xf numFmtId="3" fontId="3" fillId="33" borderId="47" xfId="57" applyNumberFormat="1" applyFont="1" applyFill="1" applyBorder="1" applyAlignment="1">
      <alignment horizontal="center" textRotation="90"/>
      <protection/>
    </xf>
    <xf numFmtId="166" fontId="3" fillId="33" borderId="49" xfId="57" applyNumberFormat="1" applyFont="1" applyFill="1" applyBorder="1" applyAlignment="1">
      <alignment horizontal="center" textRotation="90"/>
      <protection/>
    </xf>
    <xf numFmtId="166" fontId="3" fillId="33" borderId="50" xfId="57" applyNumberFormat="1" applyFont="1" applyFill="1" applyBorder="1" applyAlignment="1">
      <alignment horizontal="center" textRotation="90"/>
      <protection/>
    </xf>
    <xf numFmtId="166" fontId="0" fillId="0" borderId="51" xfId="57" applyNumberFormat="1" applyFont="1" applyFill="1" applyBorder="1" applyAlignment="1">
      <alignment horizontal="right" wrapText="1"/>
      <protection/>
    </xf>
    <xf numFmtId="166" fontId="0" fillId="0" borderId="0" xfId="57" applyNumberFormat="1" applyFont="1" applyFill="1" applyBorder="1" applyAlignment="1">
      <alignment horizontal="right" wrapText="1"/>
      <protection/>
    </xf>
    <xf numFmtId="166" fontId="0" fillId="0" borderId="52" xfId="57" applyNumberFormat="1" applyFont="1" applyFill="1" applyBorder="1" applyAlignment="1">
      <alignment horizontal="right" wrapText="1"/>
      <protection/>
    </xf>
    <xf numFmtId="166" fontId="0" fillId="0" borderId="14" xfId="57" applyNumberFormat="1" applyFont="1" applyFill="1" applyBorder="1" applyAlignment="1">
      <alignment horizontal="right" wrapText="1"/>
      <protection/>
    </xf>
    <xf numFmtId="166" fontId="0" fillId="0" borderId="53" xfId="57" applyNumberFormat="1" applyFont="1" applyFill="1" applyBorder="1" applyAlignment="1">
      <alignment horizontal="right" wrapText="1"/>
      <protection/>
    </xf>
    <xf numFmtId="166" fontId="0" fillId="0" borderId="22" xfId="57" applyNumberFormat="1" applyFont="1" applyFill="1" applyBorder="1" applyAlignment="1">
      <alignment horizontal="right" wrapText="1"/>
      <protection/>
    </xf>
    <xf numFmtId="166" fontId="0" fillId="0" borderId="54" xfId="57" applyNumberFormat="1" applyFont="1" applyFill="1" applyBorder="1" applyAlignment="1">
      <alignment horizontal="right" wrapText="1"/>
      <protection/>
    </xf>
    <xf numFmtId="166" fontId="0" fillId="0" borderId="28" xfId="57" applyNumberFormat="1" applyFont="1" applyFill="1" applyBorder="1" applyAlignment="1">
      <alignment horizontal="right" wrapText="1"/>
      <protection/>
    </xf>
    <xf numFmtId="166" fontId="0" fillId="0" borderId="51" xfId="0" applyNumberFormat="1" applyBorder="1" applyAlignment="1">
      <alignment/>
    </xf>
    <xf numFmtId="166" fontId="0" fillId="0" borderId="0" xfId="0" applyNumberFormat="1" applyBorder="1" applyAlignment="1">
      <alignment/>
    </xf>
    <xf numFmtId="9" fontId="0" fillId="0" borderId="0" xfId="0" applyNumberFormat="1" applyFont="1" applyAlignment="1">
      <alignment/>
    </xf>
    <xf numFmtId="9" fontId="0" fillId="0" borderId="55" xfId="57" applyNumberFormat="1" applyFont="1" applyFill="1" applyBorder="1" applyAlignment="1">
      <alignment horizontal="left" wrapText="1"/>
      <protection/>
    </xf>
    <xf numFmtId="9" fontId="0" fillId="0" borderId="56" xfId="57" applyNumberFormat="1" applyFont="1" applyFill="1" applyBorder="1" applyAlignment="1">
      <alignment horizontal="left" wrapText="1"/>
      <protection/>
    </xf>
    <xf numFmtId="9" fontId="0" fillId="33" borderId="50" xfId="57" applyNumberFormat="1" applyFont="1" applyFill="1" applyBorder="1" applyAlignment="1">
      <alignment horizontal="center" textRotation="90"/>
      <protection/>
    </xf>
    <xf numFmtId="9" fontId="0" fillId="0" borderId="57" xfId="57" applyNumberFormat="1" applyFont="1" applyFill="1" applyBorder="1" applyAlignment="1">
      <alignment horizontal="right" wrapText="1"/>
      <protection/>
    </xf>
    <xf numFmtId="9" fontId="0" fillId="33" borderId="47" xfId="57" applyNumberFormat="1" applyFont="1" applyFill="1" applyBorder="1" applyAlignment="1">
      <alignment horizontal="center" textRotation="90"/>
      <protection/>
    </xf>
    <xf numFmtId="0" fontId="0" fillId="33" borderId="47" xfId="57" applyFont="1" applyFill="1" applyBorder="1" applyAlignment="1">
      <alignment horizontal="center" textRotation="90"/>
      <protection/>
    </xf>
    <xf numFmtId="3" fontId="0" fillId="33" borderId="47" xfId="57" applyNumberFormat="1" applyFont="1" applyFill="1" applyBorder="1" applyAlignment="1">
      <alignment horizontal="center" textRotation="90"/>
      <protection/>
    </xf>
    <xf numFmtId="9" fontId="0" fillId="33" borderId="48" xfId="57" applyNumberFormat="1" applyFont="1" applyFill="1" applyBorder="1" applyAlignment="1">
      <alignment horizontal="center" textRotation="90"/>
      <protection/>
    </xf>
    <xf numFmtId="9" fontId="0" fillId="0" borderId="28" xfId="57" applyNumberFormat="1" applyFont="1" applyFill="1" applyBorder="1" applyAlignment="1">
      <alignment horizontal="right" wrapText="1"/>
      <protection/>
    </xf>
    <xf numFmtId="3" fontId="0" fillId="0" borderId="0" xfId="0" applyNumberFormat="1" applyFont="1" applyFill="1" applyAlignment="1">
      <alignment/>
    </xf>
    <xf numFmtId="3" fontId="0" fillId="0" borderId="0" xfId="0" applyNumberFormat="1" applyFont="1" applyAlignment="1">
      <alignment/>
    </xf>
    <xf numFmtId="9" fontId="0" fillId="0" borderId="58" xfId="57" applyNumberFormat="1" applyFont="1" applyFill="1" applyBorder="1" applyAlignment="1">
      <alignment horizontal="left" wrapText="1"/>
      <protection/>
    </xf>
    <xf numFmtId="9" fontId="0" fillId="0" borderId="59" xfId="57" applyNumberFormat="1" applyFont="1" applyFill="1" applyBorder="1" applyAlignment="1">
      <alignment horizontal="left" wrapText="1"/>
      <protection/>
    </xf>
    <xf numFmtId="0" fontId="0" fillId="0" borderId="60" xfId="57" applyFont="1" applyFill="1" applyBorder="1" applyAlignment="1">
      <alignment horizontal="right" wrapText="1"/>
      <protection/>
    </xf>
    <xf numFmtId="0" fontId="0" fillId="0" borderId="61" xfId="57" applyFont="1" applyFill="1" applyBorder="1" applyAlignment="1">
      <alignment horizontal="right" wrapText="1"/>
      <protection/>
    </xf>
    <xf numFmtId="0" fontId="0" fillId="0" borderId="62" xfId="57" applyFont="1" applyFill="1" applyBorder="1" applyAlignment="1">
      <alignment horizontal="right" wrapText="1"/>
      <protection/>
    </xf>
    <xf numFmtId="0" fontId="0" fillId="0" borderId="63" xfId="57" applyFont="1" applyFill="1" applyBorder="1" applyAlignment="1">
      <alignment horizontal="right" wrapText="1"/>
      <protection/>
    </xf>
    <xf numFmtId="0" fontId="0" fillId="0" borderId="28" xfId="57" applyFont="1" applyFill="1" applyBorder="1" applyAlignment="1">
      <alignment horizontal="right" wrapText="1"/>
      <protection/>
    </xf>
    <xf numFmtId="0" fontId="0" fillId="0" borderId="0" xfId="0" applyAlignment="1">
      <alignment horizontal="right"/>
    </xf>
    <xf numFmtId="16" fontId="0" fillId="0" borderId="61" xfId="57" applyNumberFormat="1" applyFont="1" applyFill="1" applyBorder="1" applyAlignment="1">
      <alignment horizontal="right" wrapText="1"/>
      <protection/>
    </xf>
    <xf numFmtId="0" fontId="0" fillId="0" borderId="61" xfId="57" applyFont="1" applyFill="1" applyBorder="1" applyAlignment="1" quotePrefix="1">
      <alignment horizontal="right" wrapText="1"/>
      <protection/>
    </xf>
    <xf numFmtId="16" fontId="0" fillId="0" borderId="61" xfId="57" applyNumberFormat="1" applyFont="1" applyFill="1" applyBorder="1" applyAlignment="1" quotePrefix="1">
      <alignment horizontal="right" wrapText="1"/>
      <protection/>
    </xf>
    <xf numFmtId="3" fontId="0" fillId="0" borderId="64" xfId="57" applyNumberFormat="1" applyFont="1" applyFill="1" applyBorder="1" applyAlignment="1">
      <alignment horizontal="right" wrapText="1"/>
      <protection/>
    </xf>
    <xf numFmtId="3" fontId="0" fillId="0" borderId="65" xfId="57" applyNumberFormat="1" applyFont="1" applyFill="1" applyBorder="1" applyAlignment="1">
      <alignment horizontal="right" wrapText="1"/>
      <protection/>
    </xf>
    <xf numFmtId="3" fontId="0" fillId="0" borderId="66" xfId="57" applyNumberFormat="1" applyFont="1" applyFill="1" applyBorder="1" applyAlignment="1">
      <alignment horizontal="right" wrapText="1"/>
      <protection/>
    </xf>
    <xf numFmtId="3" fontId="0" fillId="0" borderId="67" xfId="57" applyNumberFormat="1" applyFont="1" applyFill="1" applyBorder="1" applyAlignment="1">
      <alignment horizontal="right" wrapText="1"/>
      <protection/>
    </xf>
    <xf numFmtId="3" fontId="0" fillId="0" borderId="68" xfId="57" applyNumberFormat="1" applyFont="1" applyFill="1" applyBorder="1" applyAlignment="1">
      <alignment horizontal="right" wrapText="1"/>
      <protection/>
    </xf>
    <xf numFmtId="3" fontId="0" fillId="0" borderId="69" xfId="57" applyNumberFormat="1" applyFont="1" applyFill="1" applyBorder="1" applyAlignment="1">
      <alignment horizontal="right" wrapText="1"/>
      <protection/>
    </xf>
    <xf numFmtId="0" fontId="0" fillId="0" borderId="0" xfId="0" applyFill="1" applyAlignment="1">
      <alignment/>
    </xf>
    <xf numFmtId="0" fontId="0" fillId="0" borderId="0" xfId="0" applyFont="1" applyAlignment="1" quotePrefix="1">
      <alignment/>
    </xf>
    <xf numFmtId="0" fontId="0" fillId="0" borderId="70" xfId="57" applyFont="1" applyFill="1" applyBorder="1" applyAlignment="1">
      <alignment horizontal="right" wrapText="1"/>
      <protection/>
    </xf>
    <xf numFmtId="0" fontId="0" fillId="0" borderId="71" xfId="57" applyFont="1" applyFill="1" applyBorder="1" applyAlignment="1">
      <alignment horizontal="right" wrapText="1"/>
      <protection/>
    </xf>
    <xf numFmtId="0" fontId="0" fillId="0" borderId="72" xfId="57" applyFont="1" applyFill="1" applyBorder="1" applyAlignment="1">
      <alignment horizontal="right" wrapText="1"/>
      <protection/>
    </xf>
    <xf numFmtId="0" fontId="0" fillId="0" borderId="73" xfId="57" applyFont="1" applyFill="1" applyBorder="1" applyAlignment="1">
      <alignment horizontal="right" wrapText="1"/>
      <protection/>
    </xf>
    <xf numFmtId="0" fontId="0" fillId="0" borderId="57" xfId="57" applyFont="1" applyFill="1" applyBorder="1" applyAlignment="1">
      <alignment horizontal="right" wrapText="1"/>
      <protection/>
    </xf>
    <xf numFmtId="3" fontId="0" fillId="0" borderId="74" xfId="57" applyNumberFormat="1" applyFont="1" applyFill="1" applyBorder="1" applyAlignment="1">
      <alignment wrapText="1"/>
      <protection/>
    </xf>
    <xf numFmtId="2" fontId="0" fillId="0" borderId="65" xfId="57" applyNumberFormat="1" applyFont="1" applyFill="1" applyBorder="1" applyAlignment="1">
      <alignment horizontal="right" wrapText="1"/>
      <protection/>
    </xf>
    <xf numFmtId="9" fontId="0" fillId="0" borderId="75" xfId="57" applyNumberFormat="1" applyFont="1" applyFill="1" applyBorder="1" applyAlignment="1">
      <alignment horizontal="right" wrapText="1"/>
      <protection/>
    </xf>
    <xf numFmtId="9" fontId="0" fillId="0" borderId="76" xfId="57" applyNumberFormat="1" applyFont="1" applyFill="1" applyBorder="1" applyAlignment="1">
      <alignment horizontal="right" wrapText="1"/>
      <protection/>
    </xf>
    <xf numFmtId="9" fontId="0" fillId="0" borderId="77" xfId="57" applyNumberFormat="1" applyFont="1" applyFill="1" applyBorder="1" applyAlignment="1">
      <alignment horizontal="right" wrapText="1"/>
      <protection/>
    </xf>
    <xf numFmtId="9" fontId="0" fillId="0" borderId="78" xfId="57" applyNumberFormat="1" applyFont="1" applyFill="1" applyBorder="1" applyAlignment="1">
      <alignment horizontal="right" wrapText="1"/>
      <protection/>
    </xf>
    <xf numFmtId="9" fontId="0" fillId="0" borderId="79" xfId="57" applyNumberFormat="1" applyFont="1" applyFill="1" applyBorder="1" applyAlignment="1">
      <alignment horizontal="right" wrapText="1"/>
      <protection/>
    </xf>
    <xf numFmtId="3" fontId="0" fillId="33" borderId="31" xfId="57" applyNumberFormat="1" applyFont="1" applyFill="1" applyBorder="1" applyAlignment="1">
      <alignment horizontal="center" textRotation="90"/>
      <protection/>
    </xf>
    <xf numFmtId="3" fontId="0" fillId="0" borderId="0" xfId="0" applyNumberFormat="1" applyFont="1" applyAlignment="1">
      <alignment/>
    </xf>
    <xf numFmtId="0" fontId="0" fillId="0" borderId="33" xfId="0" applyBorder="1" applyAlignment="1">
      <alignment/>
    </xf>
    <xf numFmtId="0" fontId="0" fillId="0" borderId="32" xfId="0" applyFont="1" applyBorder="1" applyAlignment="1">
      <alignment/>
    </xf>
    <xf numFmtId="0" fontId="0" fillId="0" borderId="32" xfId="0" applyBorder="1" applyAlignment="1">
      <alignment/>
    </xf>
    <xf numFmtId="3" fontId="0" fillId="0" borderId="32" xfId="0" applyNumberFormat="1" applyBorder="1" applyAlignment="1">
      <alignment/>
    </xf>
    <xf numFmtId="0" fontId="0" fillId="0" borderId="34" xfId="0" applyBorder="1" applyAlignment="1">
      <alignment/>
    </xf>
    <xf numFmtId="167" fontId="0" fillId="33" borderId="31" xfId="57" applyNumberFormat="1" applyFont="1" applyFill="1" applyBorder="1" applyAlignment="1">
      <alignment horizontal="center" textRotation="90"/>
      <protection/>
    </xf>
    <xf numFmtId="167" fontId="0" fillId="0" borderId="0" xfId="0" applyNumberFormat="1" applyFont="1" applyAlignment="1">
      <alignment/>
    </xf>
    <xf numFmtId="167" fontId="0" fillId="0" borderId="33" xfId="57" applyNumberFormat="1" applyFont="1" applyFill="1" applyBorder="1" applyAlignment="1">
      <alignment horizontal="right" wrapText="1"/>
      <protection/>
    </xf>
    <xf numFmtId="167" fontId="0" fillId="0" borderId="32" xfId="57" applyNumberFormat="1" applyFont="1" applyFill="1" applyBorder="1" applyAlignment="1">
      <alignment horizontal="right" wrapText="1"/>
      <protection/>
    </xf>
    <xf numFmtId="167" fontId="0" fillId="0" borderId="34" xfId="57" applyNumberFormat="1" applyFont="1" applyFill="1" applyBorder="1" applyAlignment="1">
      <alignment horizontal="right" wrapText="1"/>
      <protection/>
    </xf>
    <xf numFmtId="3" fontId="0" fillId="33" borderId="80" xfId="57" applyNumberFormat="1" applyFont="1" applyFill="1" applyBorder="1" applyAlignment="1">
      <alignment horizontal="center" textRotation="90"/>
      <protection/>
    </xf>
    <xf numFmtId="9" fontId="0" fillId="0" borderId="81" xfId="57" applyNumberFormat="1" applyFont="1" applyFill="1" applyBorder="1" applyAlignment="1">
      <alignment horizontal="right" wrapText="1"/>
      <protection/>
    </xf>
    <xf numFmtId="9" fontId="0" fillId="33" borderId="31" xfId="57" applyNumberFormat="1" applyFont="1" applyFill="1" applyBorder="1" applyAlignment="1">
      <alignment horizontal="center" textRotation="90"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3"/>
  <sheetViews>
    <sheetView tabSelected="1" zoomScalePageLayoutView="0" workbookViewId="0" topLeftCell="A1">
      <selection activeCell="A1" sqref="A1"/>
    </sheetView>
  </sheetViews>
  <sheetFormatPr defaultColWidth="9.140625" defaultRowHeight="12.75"/>
  <sheetData>
    <row r="1" ht="12.75">
      <c r="A1" t="s">
        <v>508</v>
      </c>
    </row>
    <row r="3" ht="12.75">
      <c r="A3" t="s">
        <v>481</v>
      </c>
    </row>
    <row r="4" ht="12.75">
      <c r="A4" t="s">
        <v>482</v>
      </c>
    </row>
    <row r="5" ht="12.75">
      <c r="A5" t="s">
        <v>524</v>
      </c>
    </row>
    <row r="6" ht="12.75">
      <c r="A6" t="s">
        <v>483</v>
      </c>
    </row>
    <row r="7" ht="12.75">
      <c r="A7" t="s">
        <v>499</v>
      </c>
    </row>
    <row r="8" ht="12.75">
      <c r="A8" t="s">
        <v>500</v>
      </c>
    </row>
    <row r="9" ht="12.75">
      <c r="A9" t="s">
        <v>526</v>
      </c>
    </row>
    <row r="11" ht="12.75">
      <c r="A11" t="s">
        <v>501</v>
      </c>
    </row>
    <row r="13" ht="12.75">
      <c r="A13" t="s">
        <v>485</v>
      </c>
    </row>
    <row r="14" ht="12.75">
      <c r="A14" t="s">
        <v>502</v>
      </c>
    </row>
    <row r="16" ht="12.75">
      <c r="A16" t="s">
        <v>486</v>
      </c>
    </row>
    <row r="17" ht="12.75">
      <c r="A17" t="s">
        <v>509</v>
      </c>
    </row>
    <row r="19" ht="12.75">
      <c r="A19" t="s">
        <v>487</v>
      </c>
    </row>
    <row r="20" ht="12.75">
      <c r="A20" t="s">
        <v>488</v>
      </c>
    </row>
    <row r="21" ht="12.75">
      <c r="A21" t="s">
        <v>510</v>
      </c>
    </row>
    <row r="22" ht="12.75">
      <c r="A22" t="s">
        <v>503</v>
      </c>
    </row>
    <row r="23" ht="12.75">
      <c r="A23" t="s">
        <v>505</v>
      </c>
    </row>
    <row r="25" ht="12.75">
      <c r="A25" t="s">
        <v>489</v>
      </c>
    </row>
    <row r="26" ht="12.75">
      <c r="A26" t="s">
        <v>504</v>
      </c>
    </row>
    <row r="27" ht="12.75">
      <c r="A27" t="s">
        <v>490</v>
      </c>
    </row>
    <row r="28" ht="12.75">
      <c r="A28" t="s">
        <v>491</v>
      </c>
    </row>
    <row r="29" ht="12.75">
      <c r="A29" t="s">
        <v>492</v>
      </c>
    </row>
    <row r="30" ht="12.75">
      <c r="A30" t="s">
        <v>511</v>
      </c>
    </row>
    <row r="32" ht="12.75">
      <c r="A32" t="s">
        <v>525</v>
      </c>
    </row>
    <row r="33" ht="12.75">
      <c r="A33" t="s">
        <v>494</v>
      </c>
    </row>
    <row r="34" ht="12.75">
      <c r="A34" t="s">
        <v>493</v>
      </c>
    </row>
    <row r="36" ht="12.75">
      <c r="A36" t="s">
        <v>527</v>
      </c>
    </row>
    <row r="37" ht="12.75">
      <c r="A37" t="s">
        <v>535</v>
      </c>
    </row>
    <row r="38" ht="12.75">
      <c r="A38" t="s">
        <v>534</v>
      </c>
    </row>
    <row r="40" ht="12.75">
      <c r="A40" t="s">
        <v>495</v>
      </c>
    </row>
    <row r="41" ht="12.75">
      <c r="A41" t="s">
        <v>496</v>
      </c>
    </row>
    <row r="42" ht="12.75">
      <c r="A42" t="s">
        <v>497</v>
      </c>
    </row>
    <row r="43" ht="12.75">
      <c r="A43" t="s">
        <v>498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178"/>
  <sheetViews>
    <sheetView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B1" sqref="B1"/>
    </sheetView>
  </sheetViews>
  <sheetFormatPr defaultColWidth="9.140625" defaultRowHeight="12.75"/>
  <cols>
    <col min="1" max="1" width="5.140625" style="0" hidden="1" customWidth="1"/>
    <col min="2" max="2" width="14.421875" style="0" customWidth="1"/>
    <col min="3" max="3" width="3.7109375" style="0" customWidth="1"/>
    <col min="4" max="4" width="4.8515625" style="0" hidden="1" customWidth="1"/>
    <col min="5" max="5" width="9.140625" style="0" hidden="1" customWidth="1"/>
    <col min="6" max="6" width="7.00390625" style="0" customWidth="1"/>
    <col min="7" max="7" width="4.7109375" style="0" hidden="1" customWidth="1"/>
    <col min="8" max="8" width="24.421875" style="0" customWidth="1"/>
    <col min="9" max="9" width="10.8515625" style="0" customWidth="1"/>
    <col min="10" max="10" width="10.57421875" style="0" hidden="1" customWidth="1"/>
    <col min="11" max="11" width="15.8515625" style="0" customWidth="1"/>
    <col min="12" max="12" width="10.140625" style="0" customWidth="1"/>
    <col min="13" max="13" width="7.00390625" style="0" hidden="1" customWidth="1"/>
    <col min="14" max="14" width="10.140625" style="61" customWidth="1"/>
    <col min="15" max="15" width="7.00390625" style="101" customWidth="1"/>
    <col min="16" max="16" width="7.57421875" style="53" hidden="1" customWidth="1"/>
    <col min="17" max="17" width="7.57421875" style="112" customWidth="1"/>
    <col min="18" max="18" width="7.57421875" style="101" customWidth="1"/>
    <col min="19" max="19" width="10.7109375" style="112" customWidth="1"/>
    <col min="20" max="20" width="10.57421875" style="112" customWidth="1"/>
    <col min="21" max="21" width="7.57421875" style="101" customWidth="1"/>
    <col min="22" max="24" width="9.421875" style="145" customWidth="1"/>
    <col min="25" max="25" width="9.421875" style="152" customWidth="1"/>
  </cols>
  <sheetData>
    <row r="1" spans="1:26" ht="375" thickBot="1">
      <c r="A1" s="1" t="s">
        <v>0</v>
      </c>
      <c r="B1" s="86" t="s">
        <v>477</v>
      </c>
      <c r="C1" s="86" t="s">
        <v>7</v>
      </c>
      <c r="D1" s="86" t="s">
        <v>2</v>
      </c>
      <c r="E1" s="86" t="s">
        <v>3</v>
      </c>
      <c r="F1" s="86" t="s">
        <v>304</v>
      </c>
      <c r="G1" s="86"/>
      <c r="H1" s="86" t="s">
        <v>4</v>
      </c>
      <c r="I1" s="86" t="s">
        <v>5</v>
      </c>
      <c r="J1" s="86" t="s">
        <v>8</v>
      </c>
      <c r="K1" s="86" t="s">
        <v>1</v>
      </c>
      <c r="L1" s="86" t="s">
        <v>336</v>
      </c>
      <c r="M1" s="86" t="s">
        <v>305</v>
      </c>
      <c r="N1" s="88" t="s">
        <v>337</v>
      </c>
      <c r="O1" s="106" t="s">
        <v>338</v>
      </c>
      <c r="P1" s="107" t="s">
        <v>515</v>
      </c>
      <c r="Q1" s="156" t="s">
        <v>516</v>
      </c>
      <c r="R1" s="106" t="s">
        <v>519</v>
      </c>
      <c r="S1" s="156" t="s">
        <v>339</v>
      </c>
      <c r="T1" s="156" t="s">
        <v>371</v>
      </c>
      <c r="U1" s="104" t="s">
        <v>340</v>
      </c>
      <c r="V1" s="144" t="s">
        <v>520</v>
      </c>
      <c r="W1" s="144" t="s">
        <v>521</v>
      </c>
      <c r="X1" s="144" t="s">
        <v>522</v>
      </c>
      <c r="Y1" s="151" t="s">
        <v>523</v>
      </c>
      <c r="Z1" s="52" t="s">
        <v>506</v>
      </c>
    </row>
    <row r="2" spans="1:26" ht="12.75">
      <c r="A2" s="2">
        <v>9</v>
      </c>
      <c r="B2" s="80" t="s">
        <v>12</v>
      </c>
      <c r="C2" s="81">
        <v>10</v>
      </c>
      <c r="D2" s="15"/>
      <c r="E2" s="16">
        <v>1.9099999999998545</v>
      </c>
      <c r="F2" s="83">
        <v>593</v>
      </c>
      <c r="G2" s="80">
        <v>1</v>
      </c>
      <c r="H2" s="80" t="s">
        <v>10</v>
      </c>
      <c r="I2" s="80" t="s">
        <v>42</v>
      </c>
      <c r="J2" s="81">
        <v>3148</v>
      </c>
      <c r="K2" s="80" t="s">
        <v>9</v>
      </c>
      <c r="L2" s="85">
        <v>2132.475</v>
      </c>
      <c r="M2" s="19">
        <v>72</v>
      </c>
      <c r="N2" s="57">
        <v>55.177</v>
      </c>
      <c r="O2" s="54">
        <f>-(L2-N2)/L2</f>
        <v>-0.9741253707546395</v>
      </c>
      <c r="P2" s="84"/>
      <c r="Q2" s="67" t="s">
        <v>342</v>
      </c>
      <c r="R2" s="54"/>
      <c r="S2" s="124">
        <v>10527.008</v>
      </c>
      <c r="T2" s="125">
        <v>83.009</v>
      </c>
      <c r="U2" s="157">
        <f>-(S2-T2)/S2</f>
        <v>-0.9921146635397257</v>
      </c>
      <c r="V2" s="68"/>
      <c r="W2" s="59"/>
      <c r="X2" s="59"/>
      <c r="Y2" s="153"/>
      <c r="Z2" s="146"/>
    </row>
    <row r="3" spans="1:26" ht="25.5">
      <c r="A3" s="2">
        <v>10</v>
      </c>
      <c r="B3" s="13"/>
      <c r="C3" s="14"/>
      <c r="D3" s="15"/>
      <c r="E3" s="16">
        <v>6.6799999999993815</v>
      </c>
      <c r="F3" s="12">
        <v>594</v>
      </c>
      <c r="G3" s="13">
        <v>2</v>
      </c>
      <c r="H3" s="13" t="s">
        <v>14</v>
      </c>
      <c r="I3" s="13" t="s">
        <v>11</v>
      </c>
      <c r="J3" s="14">
        <v>1619</v>
      </c>
      <c r="K3" s="13" t="s">
        <v>17</v>
      </c>
      <c r="L3" s="18">
        <v>7490.731</v>
      </c>
      <c r="M3" s="19">
        <v>45</v>
      </c>
      <c r="N3" s="57">
        <v>5956.783</v>
      </c>
      <c r="O3" s="54">
        <f aca="true" t="shared" si="0" ref="O3:O66">-(L3-N3)/L3</f>
        <v>-0.20477948013351427</v>
      </c>
      <c r="P3" s="20"/>
      <c r="Q3" s="67" t="s">
        <v>342</v>
      </c>
      <c r="R3" s="54"/>
      <c r="S3" s="126">
        <v>19955.776</v>
      </c>
      <c r="T3" s="57">
        <v>9194.258</v>
      </c>
      <c r="U3" s="63">
        <f>-(S3-T3)/S3</f>
        <v>-0.539268330131587</v>
      </c>
      <c r="V3" s="69"/>
      <c r="W3" s="57"/>
      <c r="X3" s="57"/>
      <c r="Y3" s="154"/>
      <c r="Z3" s="147" t="s">
        <v>507</v>
      </c>
    </row>
    <row r="4" spans="1:26" ht="12.75">
      <c r="A4" s="2">
        <v>11</v>
      </c>
      <c r="B4" s="13"/>
      <c r="C4" s="14"/>
      <c r="D4" s="15"/>
      <c r="E4" s="16">
        <v>4.199999999999818</v>
      </c>
      <c r="F4" s="12"/>
      <c r="G4" s="13"/>
      <c r="H4" s="13"/>
      <c r="I4" s="13"/>
      <c r="J4" s="14">
        <v>2866</v>
      </c>
      <c r="K4" s="13" t="s">
        <v>16</v>
      </c>
      <c r="L4" s="18">
        <v>4682.091</v>
      </c>
      <c r="M4" s="19">
        <v>64</v>
      </c>
      <c r="N4" s="57">
        <v>3061.009</v>
      </c>
      <c r="O4" s="54">
        <f t="shared" si="0"/>
        <v>-0.3462303487907433</v>
      </c>
      <c r="P4" s="20"/>
      <c r="Q4" s="67" t="s">
        <v>342</v>
      </c>
      <c r="R4" s="54"/>
      <c r="S4" s="126"/>
      <c r="T4" s="57"/>
      <c r="U4" s="63"/>
      <c r="V4" s="69"/>
      <c r="W4" s="57"/>
      <c r="X4" s="57"/>
      <c r="Y4" s="154"/>
      <c r="Z4" s="147" t="s">
        <v>507</v>
      </c>
    </row>
    <row r="5" spans="1:26" ht="12.75">
      <c r="A5" s="2">
        <v>12</v>
      </c>
      <c r="B5" s="13"/>
      <c r="C5" s="14"/>
      <c r="D5" s="15"/>
      <c r="E5" s="21"/>
      <c r="F5" s="12"/>
      <c r="G5" s="13"/>
      <c r="H5" s="13"/>
      <c r="I5" s="13"/>
      <c r="J5" s="14">
        <v>3297</v>
      </c>
      <c r="K5" s="13" t="s">
        <v>15</v>
      </c>
      <c r="L5" s="18">
        <v>3833.318</v>
      </c>
      <c r="M5" s="19">
        <v>74</v>
      </c>
      <c r="N5" s="57">
        <v>0</v>
      </c>
      <c r="O5" s="54">
        <f t="shared" si="0"/>
        <v>-1</v>
      </c>
      <c r="P5" s="20"/>
      <c r="Q5" s="67" t="s">
        <v>342</v>
      </c>
      <c r="R5" s="54"/>
      <c r="S5" s="126"/>
      <c r="T5" s="57"/>
      <c r="U5" s="63"/>
      <c r="V5" s="69"/>
      <c r="W5" s="57"/>
      <c r="X5" s="57"/>
      <c r="Y5" s="154"/>
      <c r="Z5" s="147"/>
    </row>
    <row r="6" spans="1:26" ht="13.5" thickBot="1">
      <c r="A6" s="2">
        <v>13</v>
      </c>
      <c r="B6" s="23"/>
      <c r="C6" s="24"/>
      <c r="D6" s="25"/>
      <c r="E6" s="26"/>
      <c r="F6" s="22"/>
      <c r="G6" s="23"/>
      <c r="H6" s="23"/>
      <c r="I6" s="23"/>
      <c r="J6" s="24">
        <v>8006</v>
      </c>
      <c r="K6" s="23" t="s">
        <v>13</v>
      </c>
      <c r="L6" s="28">
        <v>3949.636</v>
      </c>
      <c r="M6" s="29">
        <v>95</v>
      </c>
      <c r="N6" s="58">
        <v>176.466</v>
      </c>
      <c r="O6" s="55">
        <f t="shared" si="0"/>
        <v>-0.9553209460314824</v>
      </c>
      <c r="P6" s="30"/>
      <c r="Q6" s="67" t="s">
        <v>342</v>
      </c>
      <c r="R6" s="54"/>
      <c r="S6" s="126"/>
      <c r="T6" s="57"/>
      <c r="U6" s="63"/>
      <c r="V6" s="69">
        <f>SUM(L2:L6)</f>
        <v>22088.251</v>
      </c>
      <c r="W6" s="57">
        <f>-0.9*V6</f>
        <v>-19879.425900000002</v>
      </c>
      <c r="X6" s="57">
        <v>-22934.807</v>
      </c>
      <c r="Y6" s="154">
        <f>X6/W6</f>
        <v>1.1536956406774301</v>
      </c>
      <c r="Z6" s="147"/>
    </row>
    <row r="7" spans="1:26" ht="25.5">
      <c r="A7" s="2">
        <v>14</v>
      </c>
      <c r="B7" s="4" t="s">
        <v>24</v>
      </c>
      <c r="C7" s="5">
        <v>13</v>
      </c>
      <c r="D7" s="5">
        <v>69</v>
      </c>
      <c r="E7" s="5">
        <v>32.91000000000349</v>
      </c>
      <c r="F7" s="3">
        <v>703</v>
      </c>
      <c r="G7" s="4">
        <v>3</v>
      </c>
      <c r="H7" s="4" t="s">
        <v>23</v>
      </c>
      <c r="I7" s="4" t="s">
        <v>11</v>
      </c>
      <c r="J7" s="5">
        <v>3149</v>
      </c>
      <c r="K7" s="4" t="s">
        <v>25</v>
      </c>
      <c r="L7" s="9">
        <v>37777.947</v>
      </c>
      <c r="M7" s="10">
        <v>72.5</v>
      </c>
      <c r="N7" s="59">
        <v>680.31</v>
      </c>
      <c r="O7" s="56">
        <f t="shared" si="0"/>
        <v>-0.9819918747834551</v>
      </c>
      <c r="P7" s="11"/>
      <c r="Q7" s="68" t="s">
        <v>342</v>
      </c>
      <c r="R7" s="56"/>
      <c r="S7" s="127">
        <v>160672.991</v>
      </c>
      <c r="T7" s="59">
        <v>5888.493</v>
      </c>
      <c r="U7" s="64">
        <f>-(S7-T7)/S7</f>
        <v>-0.9633510712450732</v>
      </c>
      <c r="V7" s="69"/>
      <c r="W7" s="57"/>
      <c r="X7" s="57"/>
      <c r="Y7" s="154"/>
      <c r="Z7" s="148"/>
    </row>
    <row r="8" spans="1:26" ht="12.75">
      <c r="A8" s="2">
        <v>15</v>
      </c>
      <c r="B8" s="13"/>
      <c r="C8" s="14"/>
      <c r="D8" s="14">
        <v>49</v>
      </c>
      <c r="E8" s="14">
        <v>36.34000000000378</v>
      </c>
      <c r="F8" s="12"/>
      <c r="G8" s="13"/>
      <c r="H8" s="13"/>
      <c r="I8" s="13"/>
      <c r="J8" s="14">
        <v>3407</v>
      </c>
      <c r="K8" s="13" t="s">
        <v>27</v>
      </c>
      <c r="L8" s="18">
        <v>41013.675</v>
      </c>
      <c r="M8" s="19">
        <v>76.16666666666667</v>
      </c>
      <c r="N8" s="57">
        <v>2038.669</v>
      </c>
      <c r="O8" s="54">
        <f t="shared" si="0"/>
        <v>-0.9502929449750601</v>
      </c>
      <c r="P8" s="20"/>
      <c r="Q8" s="69" t="s">
        <v>342</v>
      </c>
      <c r="R8" s="54"/>
      <c r="S8" s="126"/>
      <c r="T8" s="57"/>
      <c r="U8" s="63"/>
      <c r="V8" s="69"/>
      <c r="W8" s="57"/>
      <c r="X8" s="57"/>
      <c r="Y8" s="154"/>
      <c r="Z8" s="148"/>
    </row>
    <row r="9" spans="1:26" ht="12.75">
      <c r="A9" s="2">
        <v>16</v>
      </c>
      <c r="B9" s="13"/>
      <c r="C9" s="14"/>
      <c r="D9" s="14">
        <v>52</v>
      </c>
      <c r="E9" s="14">
        <v>38.049999999995634</v>
      </c>
      <c r="F9" s="12"/>
      <c r="G9" s="13"/>
      <c r="H9" s="13"/>
      <c r="I9" s="13"/>
      <c r="J9" s="14">
        <v>3803</v>
      </c>
      <c r="K9" s="13" t="s">
        <v>26</v>
      </c>
      <c r="L9" s="18">
        <v>43695.858</v>
      </c>
      <c r="M9" s="19">
        <v>77.5</v>
      </c>
      <c r="N9" s="57">
        <v>1026.906</v>
      </c>
      <c r="O9" s="54">
        <f t="shared" si="0"/>
        <v>-0.9764987793579886</v>
      </c>
      <c r="P9" s="20"/>
      <c r="Q9" s="69" t="s">
        <v>342</v>
      </c>
      <c r="R9" s="54"/>
      <c r="S9" s="126"/>
      <c r="T9" s="57"/>
      <c r="U9" s="63"/>
      <c r="V9" s="69"/>
      <c r="W9" s="57"/>
      <c r="X9" s="57"/>
      <c r="Y9" s="154"/>
      <c r="Z9" s="148"/>
    </row>
    <row r="10" spans="1:26" ht="12.75">
      <c r="A10" s="2">
        <v>17</v>
      </c>
      <c r="B10" s="13"/>
      <c r="C10" s="14"/>
      <c r="D10" s="14">
        <v>76</v>
      </c>
      <c r="E10" s="14">
        <v>34.13999999999942</v>
      </c>
      <c r="F10" s="12"/>
      <c r="G10" s="13"/>
      <c r="H10" s="13"/>
      <c r="I10" s="13"/>
      <c r="J10" s="14">
        <v>3943</v>
      </c>
      <c r="K10" s="13" t="s">
        <v>22</v>
      </c>
      <c r="L10" s="18">
        <v>38185.511</v>
      </c>
      <c r="M10" s="19">
        <v>80</v>
      </c>
      <c r="N10" s="57">
        <v>2142.608</v>
      </c>
      <c r="O10" s="54">
        <f t="shared" si="0"/>
        <v>-0.94388950301071</v>
      </c>
      <c r="P10" s="20"/>
      <c r="Q10" s="69" t="s">
        <v>342</v>
      </c>
      <c r="R10" s="54"/>
      <c r="S10" s="126"/>
      <c r="T10" s="57"/>
      <c r="U10" s="63"/>
      <c r="V10" s="69"/>
      <c r="W10" s="57"/>
      <c r="X10" s="57"/>
      <c r="Y10" s="154"/>
      <c r="Z10" s="148"/>
    </row>
    <row r="11" spans="1:26" ht="26.25" thickBot="1">
      <c r="A11" s="2">
        <v>18</v>
      </c>
      <c r="B11" s="23"/>
      <c r="C11" s="24"/>
      <c r="D11" s="24">
        <v>67</v>
      </c>
      <c r="E11" s="24">
        <v>42.05999999999767</v>
      </c>
      <c r="F11" s="22">
        <v>709</v>
      </c>
      <c r="G11" s="23">
        <v>4</v>
      </c>
      <c r="H11" s="23" t="s">
        <v>29</v>
      </c>
      <c r="I11" s="23" t="s">
        <v>11</v>
      </c>
      <c r="J11" s="24">
        <v>3938</v>
      </c>
      <c r="K11" s="23" t="s">
        <v>28</v>
      </c>
      <c r="L11" s="28">
        <v>47745.517</v>
      </c>
      <c r="M11" s="29">
        <v>79.75</v>
      </c>
      <c r="N11" s="58">
        <v>36067.595</v>
      </c>
      <c r="O11" s="55">
        <f t="shared" si="0"/>
        <v>-0.2445867745028292</v>
      </c>
      <c r="P11" s="30"/>
      <c r="Q11" s="70">
        <v>7085.428</v>
      </c>
      <c r="R11" s="55">
        <f>-(L11-(N11-Q11))/L11</f>
        <v>-0.39298663369798675</v>
      </c>
      <c r="S11" s="128">
        <v>73943.597</v>
      </c>
      <c r="T11" s="58">
        <v>55180.247</v>
      </c>
      <c r="U11" s="65">
        <f>-(S11-T11)/S11</f>
        <v>-0.2537521943921661</v>
      </c>
      <c r="V11" s="69">
        <f>SUM(L7:L11)</f>
        <v>208418.508</v>
      </c>
      <c r="W11" s="57">
        <f>-0.9*V11</f>
        <v>-187576.65720000002</v>
      </c>
      <c r="X11" s="57">
        <v>-324218.698</v>
      </c>
      <c r="Y11" s="154">
        <f>X11/W11</f>
        <v>1.7284597286234182</v>
      </c>
      <c r="Z11" s="147"/>
    </row>
    <row r="12" spans="1:26" ht="26.25" thickBot="1">
      <c r="A12" s="2">
        <v>19</v>
      </c>
      <c r="B12" s="32" t="s">
        <v>32</v>
      </c>
      <c r="C12" s="33">
        <v>17</v>
      </c>
      <c r="D12" s="34"/>
      <c r="E12" s="33">
        <v>37.38999999999942</v>
      </c>
      <c r="F12" s="31">
        <v>861</v>
      </c>
      <c r="G12" s="32">
        <v>5</v>
      </c>
      <c r="H12" s="32" t="s">
        <v>31</v>
      </c>
      <c r="I12" s="32" t="s">
        <v>11</v>
      </c>
      <c r="J12" s="33">
        <v>2832</v>
      </c>
      <c r="K12" s="32" t="s">
        <v>30</v>
      </c>
      <c r="L12" s="36">
        <v>42331.064</v>
      </c>
      <c r="M12" s="37">
        <v>59.4</v>
      </c>
      <c r="N12" s="60">
        <v>82.526</v>
      </c>
      <c r="O12" s="110">
        <f t="shared" si="0"/>
        <v>-0.9980504624216392</v>
      </c>
      <c r="P12" s="38"/>
      <c r="Q12" s="69" t="s">
        <v>342</v>
      </c>
      <c r="R12" s="54"/>
      <c r="S12" s="126">
        <v>42331.064</v>
      </c>
      <c r="T12" s="57">
        <v>82.526</v>
      </c>
      <c r="U12" s="63">
        <f>-(S12-T12)/S12</f>
        <v>-0.9980504624216392</v>
      </c>
      <c r="V12" s="69">
        <f>L12</f>
        <v>42331.064</v>
      </c>
      <c r="W12" s="57">
        <f>-0.9*V12</f>
        <v>-38097.9576</v>
      </c>
      <c r="X12" s="57">
        <v>-140391.73099999997</v>
      </c>
      <c r="Y12" s="154">
        <f>X12/W12</f>
        <v>3.6850198762360944</v>
      </c>
      <c r="Z12" s="148"/>
    </row>
    <row r="13" spans="1:26" ht="25.5">
      <c r="A13" s="2">
        <v>20</v>
      </c>
      <c r="B13" s="4" t="s">
        <v>35</v>
      </c>
      <c r="C13" s="5">
        <v>18</v>
      </c>
      <c r="D13" s="6"/>
      <c r="E13" s="6"/>
      <c r="F13" s="3">
        <v>983</v>
      </c>
      <c r="G13" s="4">
        <v>7</v>
      </c>
      <c r="H13" s="4" t="s">
        <v>34</v>
      </c>
      <c r="I13" s="4" t="s">
        <v>11</v>
      </c>
      <c r="J13" s="5">
        <v>2480</v>
      </c>
      <c r="K13" s="4" t="s">
        <v>33</v>
      </c>
      <c r="L13" s="9">
        <v>20015.92</v>
      </c>
      <c r="M13" s="10">
        <v>52</v>
      </c>
      <c r="N13" s="59">
        <v>36391.191999999995</v>
      </c>
      <c r="O13" s="56">
        <f t="shared" si="0"/>
        <v>0.8181123825434953</v>
      </c>
      <c r="P13" s="11"/>
      <c r="Q13" s="68" t="s">
        <v>342</v>
      </c>
      <c r="R13" s="56"/>
      <c r="S13" s="127">
        <v>38197.48</v>
      </c>
      <c r="T13" s="59">
        <v>74085.735</v>
      </c>
      <c r="U13" s="64">
        <f>-(S13-T13)/S13</f>
        <v>0.9395450956450528</v>
      </c>
      <c r="V13" s="69"/>
      <c r="W13" s="57"/>
      <c r="X13" s="57"/>
      <c r="Y13" s="154"/>
      <c r="Z13" s="147"/>
    </row>
    <row r="14" spans="1:26" ht="12.75">
      <c r="A14" s="2">
        <v>22</v>
      </c>
      <c r="B14" s="13"/>
      <c r="C14" s="14"/>
      <c r="D14" s="15"/>
      <c r="E14" s="15"/>
      <c r="F14" s="12"/>
      <c r="G14" s="13"/>
      <c r="H14" s="13"/>
      <c r="I14" s="13"/>
      <c r="J14" s="14">
        <v>2594</v>
      </c>
      <c r="K14" s="13" t="s">
        <v>36</v>
      </c>
      <c r="L14" s="18">
        <v>18181.559999999998</v>
      </c>
      <c r="M14" s="19">
        <v>54</v>
      </c>
      <c r="N14" s="57">
        <v>37694.543</v>
      </c>
      <c r="O14" s="54">
        <f t="shared" si="0"/>
        <v>1.073229304856129</v>
      </c>
      <c r="P14" s="20"/>
      <c r="Q14" s="69" t="s">
        <v>342</v>
      </c>
      <c r="R14" s="54"/>
      <c r="S14" s="126"/>
      <c r="T14" s="57"/>
      <c r="U14" s="63"/>
      <c r="V14" s="69"/>
      <c r="W14" s="57"/>
      <c r="X14" s="57"/>
      <c r="Y14" s="154"/>
      <c r="Z14" s="147"/>
    </row>
    <row r="15" spans="1:26" ht="25.5">
      <c r="A15" s="2">
        <v>23</v>
      </c>
      <c r="B15" s="13"/>
      <c r="C15" s="14"/>
      <c r="D15" s="16">
        <v>44</v>
      </c>
      <c r="E15" s="16">
        <v>39.7300000000032</v>
      </c>
      <c r="F15" s="12">
        <v>988</v>
      </c>
      <c r="G15" s="13">
        <v>12</v>
      </c>
      <c r="H15" s="13" t="s">
        <v>38</v>
      </c>
      <c r="I15" s="13" t="s">
        <v>11</v>
      </c>
      <c r="J15" s="14">
        <v>1001</v>
      </c>
      <c r="K15" s="13" t="s">
        <v>39</v>
      </c>
      <c r="L15" s="18">
        <v>46484.578</v>
      </c>
      <c r="M15" s="19">
        <v>25.833333333333332</v>
      </c>
      <c r="N15" s="57">
        <v>19665.508</v>
      </c>
      <c r="O15" s="54">
        <f t="shared" si="0"/>
        <v>-0.5769455409490863</v>
      </c>
      <c r="P15" s="20"/>
      <c r="Q15" s="69" t="s">
        <v>342</v>
      </c>
      <c r="R15" s="54"/>
      <c r="S15" s="126">
        <v>62531.681</v>
      </c>
      <c r="T15" s="57">
        <v>25906.992</v>
      </c>
      <c r="U15" s="63">
        <f>-(S15-T15)/S15</f>
        <v>-0.5856981359576756</v>
      </c>
      <c r="V15" s="69"/>
      <c r="W15" s="57"/>
      <c r="X15" s="57"/>
      <c r="Y15" s="154"/>
      <c r="Z15" s="147"/>
    </row>
    <row r="16" spans="1:26" ht="12.75">
      <c r="A16" s="2">
        <v>24</v>
      </c>
      <c r="B16" s="13"/>
      <c r="C16" s="14"/>
      <c r="D16" s="21"/>
      <c r="E16" s="21"/>
      <c r="F16" s="12"/>
      <c r="G16" s="13"/>
      <c r="H16" s="13"/>
      <c r="I16" s="13"/>
      <c r="J16" s="14">
        <v>3797</v>
      </c>
      <c r="K16" s="13" t="s">
        <v>37</v>
      </c>
      <c r="L16" s="18">
        <v>16047.103000000001</v>
      </c>
      <c r="M16" s="19">
        <v>77</v>
      </c>
      <c r="N16" s="57">
        <v>6241.484</v>
      </c>
      <c r="O16" s="54">
        <f t="shared" si="0"/>
        <v>-0.6110522877556155</v>
      </c>
      <c r="P16" s="20"/>
      <c r="Q16" s="69" t="s">
        <v>342</v>
      </c>
      <c r="R16" s="54"/>
      <c r="S16" s="126"/>
      <c r="T16" s="57"/>
      <c r="U16" s="63"/>
      <c r="V16" s="69"/>
      <c r="W16" s="57"/>
      <c r="X16" s="57"/>
      <c r="Y16" s="154"/>
      <c r="Z16" s="147"/>
    </row>
    <row r="17" spans="1:26" ht="25.5">
      <c r="A17" s="2">
        <v>25</v>
      </c>
      <c r="B17" s="13"/>
      <c r="C17" s="14"/>
      <c r="D17" s="15"/>
      <c r="E17" s="14">
        <v>26.360000000000582</v>
      </c>
      <c r="F17" s="12">
        <v>990</v>
      </c>
      <c r="G17" s="13">
        <v>8</v>
      </c>
      <c r="H17" s="13" t="s">
        <v>41</v>
      </c>
      <c r="I17" s="13" t="s">
        <v>11</v>
      </c>
      <c r="J17" s="14">
        <v>2872</v>
      </c>
      <c r="K17" s="13" t="s">
        <v>40</v>
      </c>
      <c r="L17" s="18">
        <v>30896.05</v>
      </c>
      <c r="M17" s="19">
        <v>65.5</v>
      </c>
      <c r="N17" s="57">
        <v>2419.871</v>
      </c>
      <c r="O17" s="54">
        <f t="shared" si="0"/>
        <v>-0.9216770104916324</v>
      </c>
      <c r="P17" s="20"/>
      <c r="Q17" s="69" t="s">
        <v>342</v>
      </c>
      <c r="R17" s="54"/>
      <c r="S17" s="126">
        <v>47267.885</v>
      </c>
      <c r="T17" s="57">
        <v>18994.234</v>
      </c>
      <c r="U17" s="63">
        <f>-(S17-T17)/S17</f>
        <v>-0.5981577343686946</v>
      </c>
      <c r="V17" s="69"/>
      <c r="W17" s="57"/>
      <c r="X17" s="57"/>
      <c r="Y17" s="154"/>
      <c r="Z17" s="148"/>
    </row>
    <row r="18" spans="1:26" ht="25.5">
      <c r="A18" s="2">
        <v>26</v>
      </c>
      <c r="B18" s="13"/>
      <c r="C18" s="14"/>
      <c r="D18" s="14">
        <v>92</v>
      </c>
      <c r="E18" s="14">
        <v>25.549999999999272</v>
      </c>
      <c r="F18" s="12">
        <v>1001</v>
      </c>
      <c r="G18" s="13">
        <v>6</v>
      </c>
      <c r="H18" s="13" t="s">
        <v>44</v>
      </c>
      <c r="I18" s="13" t="s">
        <v>11</v>
      </c>
      <c r="J18" s="14">
        <v>2526</v>
      </c>
      <c r="K18" s="13" t="s">
        <v>43</v>
      </c>
      <c r="L18" s="18">
        <v>29379.416</v>
      </c>
      <c r="M18" s="19">
        <v>53</v>
      </c>
      <c r="N18" s="57">
        <v>1528.107</v>
      </c>
      <c r="O18" s="54">
        <f t="shared" si="0"/>
        <v>-0.9479871553607464</v>
      </c>
      <c r="P18" s="20"/>
      <c r="Q18" s="69" t="s">
        <v>342</v>
      </c>
      <c r="R18" s="54"/>
      <c r="S18" s="126">
        <v>55616.693</v>
      </c>
      <c r="T18" s="57">
        <v>3296.419</v>
      </c>
      <c r="U18" s="63">
        <f>-(S18-T18)/S18</f>
        <v>-0.9407296834423434</v>
      </c>
      <c r="V18" s="69"/>
      <c r="W18" s="57"/>
      <c r="X18" s="57"/>
      <c r="Y18" s="154"/>
      <c r="Z18" s="148"/>
    </row>
    <row r="19" spans="1:26" ht="12.75">
      <c r="A19" s="2">
        <v>27</v>
      </c>
      <c r="B19" s="13"/>
      <c r="C19" s="14"/>
      <c r="D19" s="14">
        <v>81</v>
      </c>
      <c r="E19" s="14">
        <v>23.110000000000582</v>
      </c>
      <c r="F19" s="12"/>
      <c r="G19" s="13"/>
      <c r="H19" s="13"/>
      <c r="I19" s="13"/>
      <c r="J19" s="14">
        <v>3122</v>
      </c>
      <c r="K19" s="13" t="s">
        <v>45</v>
      </c>
      <c r="L19" s="18">
        <v>26237.21</v>
      </c>
      <c r="M19" s="19">
        <v>69.66666666666667</v>
      </c>
      <c r="N19" s="57">
        <v>1768.273</v>
      </c>
      <c r="O19" s="54">
        <f t="shared" si="0"/>
        <v>-0.9326043813347532</v>
      </c>
      <c r="P19" s="20"/>
      <c r="Q19" s="69" t="s">
        <v>342</v>
      </c>
      <c r="R19" s="54"/>
      <c r="S19" s="126"/>
      <c r="T19" s="57"/>
      <c r="U19" s="63"/>
      <c r="V19" s="69"/>
      <c r="W19" s="57"/>
      <c r="X19" s="57"/>
      <c r="Y19" s="154"/>
      <c r="Z19" s="148"/>
    </row>
    <row r="20" spans="1:26" ht="25.5">
      <c r="A20" s="2">
        <v>28</v>
      </c>
      <c r="B20" s="13"/>
      <c r="C20" s="14"/>
      <c r="D20" s="15"/>
      <c r="E20" s="14">
        <v>21.330000000001746</v>
      </c>
      <c r="F20" s="12">
        <v>1008</v>
      </c>
      <c r="G20" s="13">
        <v>10</v>
      </c>
      <c r="H20" s="13" t="s">
        <v>47</v>
      </c>
      <c r="I20" s="13" t="s">
        <v>11</v>
      </c>
      <c r="J20" s="14">
        <v>3178</v>
      </c>
      <c r="K20" s="13" t="s">
        <v>46</v>
      </c>
      <c r="L20" s="18">
        <v>23994.466999999997</v>
      </c>
      <c r="M20" s="19">
        <v>73.33333333333333</v>
      </c>
      <c r="N20" s="57">
        <v>1578.221</v>
      </c>
      <c r="O20" s="54">
        <f t="shared" si="0"/>
        <v>-0.9342256279333064</v>
      </c>
      <c r="P20" s="20"/>
      <c r="Q20" s="69" t="s">
        <v>342</v>
      </c>
      <c r="R20" s="54"/>
      <c r="S20" s="126">
        <v>47767.202</v>
      </c>
      <c r="T20" s="57">
        <v>3009.906</v>
      </c>
      <c r="U20" s="63">
        <f>-(S20-T20)/S20</f>
        <v>-0.936988019520172</v>
      </c>
      <c r="V20" s="69"/>
      <c r="W20" s="57"/>
      <c r="X20" s="57"/>
      <c r="Y20" s="154"/>
      <c r="Z20" s="148"/>
    </row>
    <row r="21" spans="1:26" ht="12.75">
      <c r="A21" s="2">
        <v>29</v>
      </c>
      <c r="B21" s="13"/>
      <c r="C21" s="14"/>
      <c r="D21" s="15"/>
      <c r="E21" s="14">
        <v>21.12999999999738</v>
      </c>
      <c r="F21" s="12"/>
      <c r="G21" s="13"/>
      <c r="H21" s="13"/>
      <c r="I21" s="13"/>
      <c r="J21" s="14">
        <v>3775</v>
      </c>
      <c r="K21" s="13" t="s">
        <v>48</v>
      </c>
      <c r="L21" s="18">
        <v>23772.735</v>
      </c>
      <c r="M21" s="19">
        <v>76.5</v>
      </c>
      <c r="N21" s="57">
        <v>1431.685</v>
      </c>
      <c r="O21" s="54">
        <f t="shared" si="0"/>
        <v>-0.9397761763633843</v>
      </c>
      <c r="P21" s="20"/>
      <c r="Q21" s="69" t="s">
        <v>342</v>
      </c>
      <c r="R21" s="54"/>
      <c r="S21" s="126"/>
      <c r="T21" s="57"/>
      <c r="U21" s="63"/>
      <c r="V21" s="69"/>
      <c r="W21" s="57"/>
      <c r="X21" s="57"/>
      <c r="Y21" s="154"/>
      <c r="Z21" s="148"/>
    </row>
    <row r="22" spans="1:26" ht="25.5">
      <c r="A22" s="2">
        <v>30</v>
      </c>
      <c r="B22" s="13"/>
      <c r="C22" s="14"/>
      <c r="D22" s="14">
        <v>20</v>
      </c>
      <c r="E22" s="14">
        <v>53.470000000001164</v>
      </c>
      <c r="F22" s="12">
        <v>1010</v>
      </c>
      <c r="G22" s="13">
        <v>13</v>
      </c>
      <c r="H22" s="13" t="s">
        <v>50</v>
      </c>
      <c r="I22" s="13" t="s">
        <v>11</v>
      </c>
      <c r="J22" s="14">
        <v>1008</v>
      </c>
      <c r="K22" s="13" t="s">
        <v>49</v>
      </c>
      <c r="L22" s="18">
        <v>60900.846000000005</v>
      </c>
      <c r="M22" s="19">
        <v>27.166666666666668</v>
      </c>
      <c r="N22" s="57">
        <v>55342.871999999996</v>
      </c>
      <c r="O22" s="54">
        <f t="shared" si="0"/>
        <v>-0.09126267309981226</v>
      </c>
      <c r="P22" s="20"/>
      <c r="Q22" s="69">
        <v>731.9300000000001</v>
      </c>
      <c r="R22" s="54">
        <f>-(L22-(N22-Q22))/L22</f>
        <v>-0.1032810611530751</v>
      </c>
      <c r="S22" s="126">
        <v>61899.363</v>
      </c>
      <c r="T22" s="57">
        <v>55609.459</v>
      </c>
      <c r="U22" s="63">
        <f>-(S22-T22)/S22</f>
        <v>-0.1016150036955953</v>
      </c>
      <c r="V22" s="69"/>
      <c r="W22" s="57"/>
      <c r="X22" s="57"/>
      <c r="Y22" s="154"/>
      <c r="Z22" s="147"/>
    </row>
    <row r="23" spans="1:26" ht="25.5">
      <c r="A23" s="2">
        <v>31</v>
      </c>
      <c r="B23" s="13"/>
      <c r="C23" s="14"/>
      <c r="D23" s="14">
        <v>39</v>
      </c>
      <c r="E23" s="14">
        <v>62.88999999999942</v>
      </c>
      <c r="F23" s="12">
        <v>6113</v>
      </c>
      <c r="G23" s="13">
        <v>9</v>
      </c>
      <c r="H23" s="13" t="s">
        <v>275</v>
      </c>
      <c r="I23" s="13" t="s">
        <v>11</v>
      </c>
      <c r="J23" s="14">
        <v>1378</v>
      </c>
      <c r="K23" s="13" t="s">
        <v>274</v>
      </c>
      <c r="L23" s="18">
        <v>71816.538</v>
      </c>
      <c r="M23" s="19">
        <v>33</v>
      </c>
      <c r="N23" s="57">
        <v>4586.774</v>
      </c>
      <c r="O23" s="54">
        <f t="shared" si="0"/>
        <v>-0.9361320647341702</v>
      </c>
      <c r="P23" s="20"/>
      <c r="Q23" s="69" t="s">
        <v>342</v>
      </c>
      <c r="R23" s="54"/>
      <c r="S23" s="126">
        <v>127356.452</v>
      </c>
      <c r="T23" s="57">
        <v>18986.612</v>
      </c>
      <c r="U23" s="63">
        <f>-(S23-T23)/S23</f>
        <v>-0.8509175491163965</v>
      </c>
      <c r="V23" s="69"/>
      <c r="W23" s="57"/>
      <c r="X23" s="57"/>
      <c r="Y23" s="154"/>
      <c r="Z23" s="148"/>
    </row>
    <row r="24" spans="1:26" ht="12.75">
      <c r="A24" s="2">
        <v>32</v>
      </c>
      <c r="B24" s="13"/>
      <c r="C24" s="14"/>
      <c r="D24" s="21"/>
      <c r="E24" s="14">
        <v>24.580000000001746</v>
      </c>
      <c r="F24" s="12"/>
      <c r="G24" s="13"/>
      <c r="H24" s="13"/>
      <c r="I24" s="13"/>
      <c r="J24" s="14">
        <v>3319</v>
      </c>
      <c r="K24" s="13" t="s">
        <v>276</v>
      </c>
      <c r="L24" s="18">
        <v>37600.18</v>
      </c>
      <c r="M24" s="19">
        <v>75</v>
      </c>
      <c r="N24" s="57">
        <v>5124.327</v>
      </c>
      <c r="O24" s="54">
        <f t="shared" si="0"/>
        <v>-0.8637153598732772</v>
      </c>
      <c r="P24" s="20"/>
      <c r="Q24" s="69">
        <v>8664.223</v>
      </c>
      <c r="R24" s="54">
        <f>-(L24-(N24-Q24))/L24</f>
        <v>-1.0941457195151725</v>
      </c>
      <c r="S24" s="126"/>
      <c r="T24" s="57"/>
      <c r="U24" s="63"/>
      <c r="V24" s="69"/>
      <c r="W24" s="57"/>
      <c r="X24" s="57"/>
      <c r="Y24" s="154"/>
      <c r="Z24" s="147"/>
    </row>
    <row r="25" spans="1:26" ht="25.5">
      <c r="A25" s="2">
        <v>33</v>
      </c>
      <c r="B25" s="13"/>
      <c r="C25" s="14"/>
      <c r="D25" s="16">
        <v>84</v>
      </c>
      <c r="E25" s="14">
        <v>45.70999999999913</v>
      </c>
      <c r="F25" s="12">
        <v>6166</v>
      </c>
      <c r="G25" s="13">
        <v>11</v>
      </c>
      <c r="H25" s="13" t="s">
        <v>278</v>
      </c>
      <c r="I25" s="13" t="s">
        <v>11</v>
      </c>
      <c r="J25" s="14">
        <v>2408</v>
      </c>
      <c r="K25" s="13" t="s">
        <v>277</v>
      </c>
      <c r="L25" s="18">
        <v>53195.834</v>
      </c>
      <c r="M25" s="19">
        <v>51.166666666666664</v>
      </c>
      <c r="N25" s="57">
        <v>56732.962</v>
      </c>
      <c r="O25" s="54">
        <f t="shared" si="0"/>
        <v>0.06649257533964026</v>
      </c>
      <c r="P25" s="20"/>
      <c r="Q25" s="67" t="s">
        <v>342</v>
      </c>
      <c r="R25" s="54"/>
      <c r="S25" s="126">
        <v>53195.834</v>
      </c>
      <c r="T25" s="57">
        <v>56732.962</v>
      </c>
      <c r="U25" s="63">
        <f>-(S25-T25)/S25</f>
        <v>0.06649257533964026</v>
      </c>
      <c r="V25" s="69"/>
      <c r="W25" s="57"/>
      <c r="X25" s="57"/>
      <c r="Y25" s="154"/>
      <c r="Z25" s="147"/>
    </row>
    <row r="26" spans="1:26" ht="25.5">
      <c r="A26" s="2">
        <v>34</v>
      </c>
      <c r="B26" s="13"/>
      <c r="C26" s="14"/>
      <c r="D26" s="15"/>
      <c r="E26" s="16">
        <v>35.48999999999796</v>
      </c>
      <c r="F26" s="12">
        <v>6705</v>
      </c>
      <c r="G26" s="13">
        <v>14</v>
      </c>
      <c r="H26" s="13" t="s">
        <v>286</v>
      </c>
      <c r="I26" s="13" t="s">
        <v>11</v>
      </c>
      <c r="J26" s="14">
        <v>2364</v>
      </c>
      <c r="K26" s="13" t="s">
        <v>285</v>
      </c>
      <c r="L26" s="18">
        <v>41049.35</v>
      </c>
      <c r="M26" s="19">
        <v>49</v>
      </c>
      <c r="N26" s="57">
        <v>2016.447</v>
      </c>
      <c r="O26" s="54">
        <f t="shared" si="0"/>
        <v>-0.9508774925790542</v>
      </c>
      <c r="P26" s="20"/>
      <c r="Q26" s="69" t="s">
        <v>342</v>
      </c>
      <c r="R26" s="54"/>
      <c r="S26" s="126">
        <v>98777.416</v>
      </c>
      <c r="T26" s="57">
        <v>4674.299</v>
      </c>
      <c r="U26" s="63">
        <f>-(S26-T26)/S26</f>
        <v>-0.9526784644781556</v>
      </c>
      <c r="V26" s="69"/>
      <c r="W26" s="57"/>
      <c r="X26" s="57"/>
      <c r="Y26" s="154"/>
      <c r="Z26" s="148"/>
    </row>
    <row r="27" spans="1:26" ht="13.5" thickBot="1">
      <c r="A27" s="2">
        <v>35</v>
      </c>
      <c r="B27" s="23"/>
      <c r="C27" s="24"/>
      <c r="D27" s="25"/>
      <c r="E27" s="25"/>
      <c r="F27" s="22"/>
      <c r="G27" s="23"/>
      <c r="H27" s="23"/>
      <c r="I27" s="23"/>
      <c r="J27" s="24">
        <v>6041</v>
      </c>
      <c r="K27" s="23" t="s">
        <v>287</v>
      </c>
      <c r="L27" s="28">
        <v>28690.9985</v>
      </c>
      <c r="M27" s="29">
        <v>87.66666666666667</v>
      </c>
      <c r="N27" s="58">
        <v>1503.152</v>
      </c>
      <c r="O27" s="55">
        <f t="shared" si="0"/>
        <v>-0.9476089338612596</v>
      </c>
      <c r="P27" s="30"/>
      <c r="Q27" s="70" t="s">
        <v>342</v>
      </c>
      <c r="R27" s="55"/>
      <c r="S27" s="128"/>
      <c r="T27" s="58"/>
      <c r="U27" s="65"/>
      <c r="V27" s="69">
        <f>SUM(L13:L27)</f>
        <v>528262.7855</v>
      </c>
      <c r="W27" s="57">
        <f>-0.9*V27</f>
        <v>-475436.50695</v>
      </c>
      <c r="X27" s="57">
        <v>-406884.872</v>
      </c>
      <c r="Y27" s="154">
        <f>X27/W27</f>
        <v>0.8558132706514913</v>
      </c>
      <c r="Z27" s="147"/>
    </row>
    <row r="28" spans="1:26" ht="25.5">
      <c r="A28" s="2">
        <v>36</v>
      </c>
      <c r="B28" s="4" t="s">
        <v>53</v>
      </c>
      <c r="C28" s="5">
        <v>21</v>
      </c>
      <c r="D28" s="7">
        <v>5</v>
      </c>
      <c r="E28" s="5">
        <v>36.62000000000262</v>
      </c>
      <c r="F28" s="3">
        <v>1353</v>
      </c>
      <c r="G28" s="4">
        <v>15</v>
      </c>
      <c r="H28" s="4" t="s">
        <v>52</v>
      </c>
      <c r="I28" s="4" t="s">
        <v>11</v>
      </c>
      <c r="J28" s="5">
        <v>1554</v>
      </c>
      <c r="K28" s="4" t="s">
        <v>51</v>
      </c>
      <c r="L28" s="9">
        <v>41899.029</v>
      </c>
      <c r="M28" s="10">
        <v>37.166666666666664</v>
      </c>
      <c r="N28" s="59">
        <v>42140.793</v>
      </c>
      <c r="O28" s="56">
        <f t="shared" si="0"/>
        <v>0.0057701575852747225</v>
      </c>
      <c r="P28" s="11"/>
      <c r="Q28" s="67" t="s">
        <v>342</v>
      </c>
      <c r="R28" s="54"/>
      <c r="S28" s="126">
        <v>41899.029</v>
      </c>
      <c r="T28" s="57">
        <v>42140.793</v>
      </c>
      <c r="U28" s="63">
        <f>-(S28-T28)/S28</f>
        <v>0.0057701575852747225</v>
      </c>
      <c r="V28" s="69"/>
      <c r="W28" s="57"/>
      <c r="X28" s="57"/>
      <c r="Y28" s="154"/>
      <c r="Z28" s="147"/>
    </row>
    <row r="29" spans="1:26" ht="25.5">
      <c r="A29" s="2">
        <v>37</v>
      </c>
      <c r="B29" s="13"/>
      <c r="C29" s="14"/>
      <c r="D29" s="14">
        <v>82</v>
      </c>
      <c r="E29" s="14">
        <v>33.85000000000582</v>
      </c>
      <c r="F29" s="12">
        <v>1355</v>
      </c>
      <c r="G29" s="13">
        <v>17</v>
      </c>
      <c r="H29" s="13" t="s">
        <v>55</v>
      </c>
      <c r="I29" s="13" t="s">
        <v>11</v>
      </c>
      <c r="J29" s="14">
        <v>2727</v>
      </c>
      <c r="K29" s="13" t="s">
        <v>54</v>
      </c>
      <c r="L29" s="18">
        <v>38490.006</v>
      </c>
      <c r="M29" s="19">
        <v>58.2</v>
      </c>
      <c r="N29" s="57">
        <v>952.094</v>
      </c>
      <c r="O29" s="54">
        <f t="shared" si="0"/>
        <v>-0.9752638645990339</v>
      </c>
      <c r="P29" s="20"/>
      <c r="Q29" s="69" t="s">
        <v>342</v>
      </c>
      <c r="R29" s="54"/>
      <c r="S29" s="126">
        <v>46605.438</v>
      </c>
      <c r="T29" s="57">
        <v>1024.204</v>
      </c>
      <c r="U29" s="63">
        <f>-(S29-T29)/S29</f>
        <v>-0.9780239378932561</v>
      </c>
      <c r="V29" s="69"/>
      <c r="W29" s="57"/>
      <c r="X29" s="57"/>
      <c r="Y29" s="154"/>
      <c r="Z29" s="148"/>
    </row>
    <row r="30" spans="1:26" ht="25.5">
      <c r="A30" s="2">
        <v>38</v>
      </c>
      <c r="B30" s="13"/>
      <c r="C30" s="14"/>
      <c r="D30" s="15"/>
      <c r="E30" s="16">
        <v>22.81000000000131</v>
      </c>
      <c r="F30" s="12">
        <v>1356</v>
      </c>
      <c r="G30" s="13">
        <v>19</v>
      </c>
      <c r="H30" s="13" t="s">
        <v>57</v>
      </c>
      <c r="I30" s="13" t="s">
        <v>11</v>
      </c>
      <c r="J30" s="14">
        <v>3149</v>
      </c>
      <c r="K30" s="13" t="s">
        <v>56</v>
      </c>
      <c r="L30" s="18">
        <v>25782.084</v>
      </c>
      <c r="M30" s="19">
        <v>72.2</v>
      </c>
      <c r="N30" s="57">
        <v>4620.577</v>
      </c>
      <c r="O30" s="54">
        <f t="shared" si="0"/>
        <v>-0.8207834168874789</v>
      </c>
      <c r="P30" s="20"/>
      <c r="Q30" s="69">
        <v>14431.146</v>
      </c>
      <c r="R30" s="54">
        <f>-(L30-(N30-Q30))/L30</f>
        <v>-1.3805188517731926</v>
      </c>
      <c r="S30" s="126">
        <v>46571.248</v>
      </c>
      <c r="T30" s="57">
        <v>10978.595</v>
      </c>
      <c r="U30" s="63">
        <f>-(S30-T30)/S30</f>
        <v>-0.7642623835204072</v>
      </c>
      <c r="V30" s="69"/>
      <c r="W30" s="57"/>
      <c r="X30" s="57"/>
      <c r="Y30" s="154"/>
      <c r="Z30" s="147"/>
    </row>
    <row r="31" spans="1:26" ht="25.5">
      <c r="A31" s="2">
        <v>39</v>
      </c>
      <c r="B31" s="13"/>
      <c r="C31" s="14"/>
      <c r="D31" s="21"/>
      <c r="E31" s="21"/>
      <c r="F31" s="12">
        <v>1364</v>
      </c>
      <c r="G31" s="13">
        <v>21</v>
      </c>
      <c r="H31" s="13" t="s">
        <v>59</v>
      </c>
      <c r="I31" s="13" t="s">
        <v>11</v>
      </c>
      <c r="J31" s="14">
        <v>3948</v>
      </c>
      <c r="K31" s="13" t="s">
        <v>58</v>
      </c>
      <c r="L31" s="18">
        <v>7211.905</v>
      </c>
      <c r="M31" s="19">
        <v>81</v>
      </c>
      <c r="N31" s="57">
        <v>10755.873</v>
      </c>
      <c r="O31" s="54">
        <f t="shared" si="0"/>
        <v>0.49140525284234887</v>
      </c>
      <c r="P31" s="20"/>
      <c r="Q31" s="69">
        <v>-3831.869999999999</v>
      </c>
      <c r="R31" s="54">
        <f>-(L31-(N31-Q31))/L31</f>
        <v>1.0227308873314331</v>
      </c>
      <c r="S31" s="126">
        <v>22568.705</v>
      </c>
      <c r="T31" s="57">
        <v>29944.543</v>
      </c>
      <c r="U31" s="63">
        <f>-(S31-T31)/S31</f>
        <v>0.3268170681481281</v>
      </c>
      <c r="V31" s="69"/>
      <c r="W31" s="57"/>
      <c r="X31" s="57"/>
      <c r="Y31" s="154"/>
      <c r="Z31" s="147"/>
    </row>
    <row r="32" spans="1:26" ht="25.5">
      <c r="A32" s="2">
        <v>40</v>
      </c>
      <c r="B32" s="13"/>
      <c r="C32" s="14"/>
      <c r="D32" s="21"/>
      <c r="E32" s="14">
        <v>41.15999999999622</v>
      </c>
      <c r="F32" s="12">
        <v>1378</v>
      </c>
      <c r="G32" s="13">
        <v>22</v>
      </c>
      <c r="H32" s="13" t="s">
        <v>61</v>
      </c>
      <c r="I32" s="13" t="s">
        <v>11</v>
      </c>
      <c r="J32" s="14">
        <v>2850</v>
      </c>
      <c r="K32" s="13" t="s">
        <v>62</v>
      </c>
      <c r="L32" s="18">
        <v>47558.259</v>
      </c>
      <c r="M32" s="19">
        <v>61.333333333333336</v>
      </c>
      <c r="N32" s="57">
        <v>3954.053</v>
      </c>
      <c r="O32" s="54">
        <f t="shared" si="0"/>
        <v>-0.9168587521254721</v>
      </c>
      <c r="P32" s="20"/>
      <c r="Q32" s="69" t="s">
        <v>342</v>
      </c>
      <c r="R32" s="54"/>
      <c r="S32" s="126">
        <v>84071.952</v>
      </c>
      <c r="T32" s="57">
        <v>37720.156</v>
      </c>
      <c r="U32" s="63">
        <f>-(S32-T32)/S32</f>
        <v>-0.5513348375686579</v>
      </c>
      <c r="V32" s="69"/>
      <c r="W32" s="57"/>
      <c r="X32" s="57"/>
      <c r="Y32" s="154"/>
      <c r="Z32" s="148"/>
    </row>
    <row r="33" spans="1:26" ht="12.75">
      <c r="A33" s="2">
        <v>41</v>
      </c>
      <c r="B33" s="13"/>
      <c r="C33" s="14"/>
      <c r="D33" s="21"/>
      <c r="E33" s="21"/>
      <c r="F33" s="12"/>
      <c r="G33" s="13"/>
      <c r="H33" s="13"/>
      <c r="I33" s="13"/>
      <c r="J33" s="14">
        <v>6031</v>
      </c>
      <c r="K33" s="13" t="s">
        <v>60</v>
      </c>
      <c r="L33" s="18">
        <v>20888.596</v>
      </c>
      <c r="M33" s="19">
        <v>87</v>
      </c>
      <c r="N33" s="57">
        <v>19761.334</v>
      </c>
      <c r="O33" s="54">
        <f t="shared" si="0"/>
        <v>-0.05396542687694292</v>
      </c>
      <c r="P33" s="20"/>
      <c r="Q33" s="69">
        <v>2422.1008999999995</v>
      </c>
      <c r="R33" s="54">
        <f>-(L33-(N33-Q33))/L33</f>
        <v>-0.16991869151952593</v>
      </c>
      <c r="S33" s="126"/>
      <c r="T33" s="57"/>
      <c r="U33" s="63"/>
      <c r="V33" s="69"/>
      <c r="W33" s="57"/>
      <c r="X33" s="57"/>
      <c r="Y33" s="154"/>
      <c r="Z33" s="147"/>
    </row>
    <row r="34" spans="1:26" ht="25.5">
      <c r="A34" s="2">
        <v>42</v>
      </c>
      <c r="B34" s="13"/>
      <c r="C34" s="14"/>
      <c r="D34" s="14">
        <v>78</v>
      </c>
      <c r="E34" s="14">
        <v>19.419999999998254</v>
      </c>
      <c r="F34" s="12">
        <v>1384</v>
      </c>
      <c r="G34" s="13">
        <v>16</v>
      </c>
      <c r="H34" s="13" t="s">
        <v>64</v>
      </c>
      <c r="I34" s="13" t="s">
        <v>11</v>
      </c>
      <c r="J34" s="14">
        <v>1573</v>
      </c>
      <c r="K34" s="13" t="s">
        <v>63</v>
      </c>
      <c r="L34" s="18">
        <v>22713.134</v>
      </c>
      <c r="M34" s="19">
        <v>40</v>
      </c>
      <c r="N34" s="57">
        <v>18316.11</v>
      </c>
      <c r="O34" s="54">
        <f t="shared" si="0"/>
        <v>-0.19358948879533744</v>
      </c>
      <c r="P34" s="20"/>
      <c r="Q34" s="67" t="s">
        <v>342</v>
      </c>
      <c r="R34" s="54"/>
      <c r="S34" s="126">
        <v>22713.134</v>
      </c>
      <c r="T34" s="57">
        <v>18316.11</v>
      </c>
      <c r="U34" s="63">
        <f>-(S34-T34)/S34</f>
        <v>-0.19358948879533744</v>
      </c>
      <c r="V34" s="69"/>
      <c r="W34" s="57"/>
      <c r="X34" s="57"/>
      <c r="Y34" s="154"/>
      <c r="Z34" s="147"/>
    </row>
    <row r="35" spans="1:26" ht="15.75" customHeight="1">
      <c r="A35" s="2">
        <v>43</v>
      </c>
      <c r="B35" s="13"/>
      <c r="C35" s="14"/>
      <c r="D35" s="21"/>
      <c r="E35" s="21"/>
      <c r="F35" s="12">
        <v>6018</v>
      </c>
      <c r="G35" s="13">
        <v>18</v>
      </c>
      <c r="H35" s="13" t="s">
        <v>266</v>
      </c>
      <c r="I35" s="13" t="s">
        <v>11</v>
      </c>
      <c r="J35" s="14">
        <v>2840</v>
      </c>
      <c r="K35" s="13" t="s">
        <v>265</v>
      </c>
      <c r="L35" s="18">
        <v>12918.1</v>
      </c>
      <c r="M35" s="19">
        <v>61</v>
      </c>
      <c r="N35" s="57">
        <v>2000.276</v>
      </c>
      <c r="O35" s="54">
        <f t="shared" si="0"/>
        <v>-0.8451571051470418</v>
      </c>
      <c r="P35" s="20"/>
      <c r="Q35" s="67" t="s">
        <v>342</v>
      </c>
      <c r="R35" s="54"/>
      <c r="S35" s="126">
        <v>12918.1</v>
      </c>
      <c r="T35" s="57">
        <v>2000.276</v>
      </c>
      <c r="U35" s="63">
        <f>-(S35-T35)/S35</f>
        <v>-0.8451571051470418</v>
      </c>
      <c r="V35" s="69"/>
      <c r="W35" s="57"/>
      <c r="X35" s="57"/>
      <c r="Y35" s="154"/>
      <c r="Z35" s="147"/>
    </row>
    <row r="36" spans="1:26" ht="25.5">
      <c r="A36" s="2">
        <v>44</v>
      </c>
      <c r="B36" s="13"/>
      <c r="C36" s="14"/>
      <c r="D36" s="21"/>
      <c r="E36" s="21"/>
      <c r="F36" s="12">
        <v>6041</v>
      </c>
      <c r="G36" s="13">
        <v>20</v>
      </c>
      <c r="H36" s="13" t="s">
        <v>272</v>
      </c>
      <c r="I36" s="13" t="s">
        <v>11</v>
      </c>
      <c r="J36" s="14">
        <v>2850</v>
      </c>
      <c r="K36" s="13" t="s">
        <v>271</v>
      </c>
      <c r="L36" s="18">
        <v>19032.209</v>
      </c>
      <c r="M36" s="19">
        <v>61</v>
      </c>
      <c r="N36" s="57">
        <v>1454.879</v>
      </c>
      <c r="O36" s="54">
        <f t="shared" si="0"/>
        <v>-0.9235570080173037</v>
      </c>
      <c r="P36" s="20"/>
      <c r="Q36" s="69" t="s">
        <v>342</v>
      </c>
      <c r="R36" s="54"/>
      <c r="S36" s="126">
        <v>40510.324</v>
      </c>
      <c r="T36" s="57">
        <v>6048.542</v>
      </c>
      <c r="U36" s="63">
        <f>-(S36-T36)/S36</f>
        <v>-0.8506913447544877</v>
      </c>
      <c r="V36" s="69"/>
      <c r="W36" s="57"/>
      <c r="X36" s="57"/>
      <c r="Y36" s="154"/>
      <c r="Z36" s="148"/>
    </row>
    <row r="37" spans="1:26" ht="13.5" thickBot="1">
      <c r="A37" s="2">
        <v>45</v>
      </c>
      <c r="B37" s="23"/>
      <c r="C37" s="24"/>
      <c r="D37" s="26"/>
      <c r="E37" s="24">
        <v>18.229999999999563</v>
      </c>
      <c r="F37" s="39"/>
      <c r="G37" s="40"/>
      <c r="H37" s="40"/>
      <c r="I37" s="40"/>
      <c r="J37" s="24">
        <v>3947</v>
      </c>
      <c r="K37" s="23" t="s">
        <v>273</v>
      </c>
      <c r="L37" s="28">
        <v>21478.115</v>
      </c>
      <c r="M37" s="29">
        <v>80.66666666666667</v>
      </c>
      <c r="N37" s="58">
        <v>2396.13</v>
      </c>
      <c r="O37" s="55">
        <f t="shared" si="0"/>
        <v>-0.888438533828504</v>
      </c>
      <c r="P37" s="30"/>
      <c r="Q37" s="69">
        <v>448.3419000000001</v>
      </c>
      <c r="R37" s="54">
        <f>-(L37-(N37-Q37))/L37</f>
        <v>-0.9093128936128705</v>
      </c>
      <c r="S37" s="126"/>
      <c r="T37" s="57"/>
      <c r="U37" s="63"/>
      <c r="V37" s="69">
        <f>SUM(L28:L37)</f>
        <v>257971.43699999998</v>
      </c>
      <c r="W37" s="57">
        <f>-0.9*V37</f>
        <v>-232174.2933</v>
      </c>
      <c r="X37" s="57">
        <v>-235875.317</v>
      </c>
      <c r="Y37" s="154">
        <f>X37/W37</f>
        <v>1.0159407126749291</v>
      </c>
      <c r="Z37" s="147"/>
    </row>
    <row r="38" spans="1:26" ht="13.5" thickBot="1">
      <c r="A38" s="2">
        <v>46</v>
      </c>
      <c r="B38" s="32" t="s">
        <v>67</v>
      </c>
      <c r="C38" s="33">
        <v>23</v>
      </c>
      <c r="D38" s="41"/>
      <c r="E38" s="42"/>
      <c r="F38" s="31">
        <v>1507</v>
      </c>
      <c r="G38" s="32">
        <v>23</v>
      </c>
      <c r="H38" s="32" t="s">
        <v>66</v>
      </c>
      <c r="I38" s="32" t="s">
        <v>42</v>
      </c>
      <c r="J38" s="33">
        <v>3809</v>
      </c>
      <c r="K38" s="32" t="s">
        <v>65</v>
      </c>
      <c r="L38" s="36">
        <v>1158.886</v>
      </c>
      <c r="M38" s="37">
        <v>78</v>
      </c>
      <c r="N38" s="60">
        <v>283.881</v>
      </c>
      <c r="O38" s="110">
        <f t="shared" si="0"/>
        <v>-0.7550397536944963</v>
      </c>
      <c r="P38" s="38"/>
      <c r="Q38" s="71">
        <v>654.971</v>
      </c>
      <c r="R38" s="110">
        <f>-(L38-(N38-Q38))/L38</f>
        <v>-1.3202126870114923</v>
      </c>
      <c r="S38" s="129">
        <v>1982.37</v>
      </c>
      <c r="T38" s="60">
        <v>452.394</v>
      </c>
      <c r="U38" s="105">
        <f>-(S38-T38)/S38</f>
        <v>-0.7717913406679883</v>
      </c>
      <c r="V38" s="69">
        <f>L38</f>
        <v>1158.886</v>
      </c>
      <c r="W38" s="57">
        <f>-0.9*V38</f>
        <v>-1042.9974</v>
      </c>
      <c r="X38" s="57">
        <v>-1543.451</v>
      </c>
      <c r="Y38" s="154">
        <f>X38/W38</f>
        <v>1.4798224808614098</v>
      </c>
      <c r="Z38" s="147"/>
    </row>
    <row r="39" spans="1:26" ht="25.5">
      <c r="A39" s="2">
        <v>47</v>
      </c>
      <c r="B39" s="4" t="s">
        <v>20</v>
      </c>
      <c r="C39" s="5">
        <v>24</v>
      </c>
      <c r="D39" s="7">
        <v>35</v>
      </c>
      <c r="E39" s="5">
        <v>17.169999999998254</v>
      </c>
      <c r="F39" s="3">
        <v>602</v>
      </c>
      <c r="G39" s="4">
        <v>24</v>
      </c>
      <c r="H39" s="4" t="s">
        <v>19</v>
      </c>
      <c r="I39" s="4" t="s">
        <v>11</v>
      </c>
      <c r="J39" s="5">
        <v>3405</v>
      </c>
      <c r="K39" s="4" t="s">
        <v>21</v>
      </c>
      <c r="L39" s="9">
        <v>19498.154</v>
      </c>
      <c r="M39" s="10">
        <v>75.66666666666667</v>
      </c>
      <c r="N39" s="59">
        <v>1505.538</v>
      </c>
      <c r="O39" s="56">
        <f t="shared" si="0"/>
        <v>-0.9227856134483295</v>
      </c>
      <c r="P39" s="11"/>
      <c r="Q39" s="69" t="s">
        <v>342</v>
      </c>
      <c r="R39" s="54"/>
      <c r="S39" s="126">
        <v>39974.15</v>
      </c>
      <c r="T39" s="57">
        <v>2828.952</v>
      </c>
      <c r="U39" s="63">
        <f>-(S39-T39)/S39</f>
        <v>-0.9292304651881279</v>
      </c>
      <c r="V39" s="69"/>
      <c r="W39" s="57"/>
      <c r="X39" s="57"/>
      <c r="Y39" s="154"/>
      <c r="Z39" s="148"/>
    </row>
    <row r="40" spans="1:26" ht="12.75">
      <c r="A40" s="2">
        <v>48</v>
      </c>
      <c r="B40" s="13"/>
      <c r="C40" s="14"/>
      <c r="D40" s="16">
        <v>36</v>
      </c>
      <c r="E40" s="16">
        <v>17.81999999999971</v>
      </c>
      <c r="F40" s="12"/>
      <c r="G40" s="13"/>
      <c r="H40" s="13"/>
      <c r="I40" s="13"/>
      <c r="J40" s="14">
        <v>3407</v>
      </c>
      <c r="K40" s="13" t="s">
        <v>18</v>
      </c>
      <c r="L40" s="18">
        <v>20475.996</v>
      </c>
      <c r="M40" s="19">
        <v>76</v>
      </c>
      <c r="N40" s="57">
        <v>1323.414</v>
      </c>
      <c r="O40" s="54">
        <f t="shared" si="0"/>
        <v>-0.9353675396303066</v>
      </c>
      <c r="P40" s="20"/>
      <c r="Q40" s="69" t="s">
        <v>342</v>
      </c>
      <c r="R40" s="54"/>
      <c r="S40" s="126"/>
      <c r="T40" s="57"/>
      <c r="U40" s="63"/>
      <c r="V40" s="69"/>
      <c r="W40" s="57"/>
      <c r="X40" s="57"/>
      <c r="Y40" s="154"/>
      <c r="Z40" s="148"/>
    </row>
    <row r="41" spans="1:26" ht="25.5">
      <c r="A41" s="2">
        <v>49</v>
      </c>
      <c r="B41" s="13"/>
      <c r="C41" s="14"/>
      <c r="D41" s="16">
        <v>86</v>
      </c>
      <c r="E41" s="16">
        <v>15.819999999999709</v>
      </c>
      <c r="F41" s="12">
        <v>1552</v>
      </c>
      <c r="G41" s="13">
        <v>25</v>
      </c>
      <c r="H41" s="13" t="s">
        <v>69</v>
      </c>
      <c r="I41" s="13" t="s">
        <v>11</v>
      </c>
      <c r="J41" s="14">
        <v>2866</v>
      </c>
      <c r="K41" s="13" t="s">
        <v>68</v>
      </c>
      <c r="L41" s="18">
        <v>17971.2</v>
      </c>
      <c r="M41" s="19">
        <v>63</v>
      </c>
      <c r="N41" s="57">
        <v>2596.777</v>
      </c>
      <c r="O41" s="54">
        <f t="shared" si="0"/>
        <v>-0.8555034165776353</v>
      </c>
      <c r="P41" s="20"/>
      <c r="Q41" s="67" t="s">
        <v>342</v>
      </c>
      <c r="R41" s="54"/>
      <c r="S41" s="126">
        <v>32386.278</v>
      </c>
      <c r="T41" s="57">
        <v>5681.925</v>
      </c>
      <c r="U41" s="63">
        <f>-(S41-T41)/S41</f>
        <v>-0.8245576413566265</v>
      </c>
      <c r="V41" s="69"/>
      <c r="W41" s="57"/>
      <c r="X41" s="57"/>
      <c r="Y41" s="154"/>
      <c r="Z41" s="148"/>
    </row>
    <row r="42" spans="1:26" ht="12.75">
      <c r="A42" s="2">
        <v>50</v>
      </c>
      <c r="B42" s="13"/>
      <c r="C42" s="14"/>
      <c r="D42" s="16">
        <v>75</v>
      </c>
      <c r="E42" s="14">
        <v>12.699999999998909</v>
      </c>
      <c r="F42" s="12"/>
      <c r="G42" s="13"/>
      <c r="H42" s="13"/>
      <c r="I42" s="13"/>
      <c r="J42" s="14">
        <v>2876</v>
      </c>
      <c r="K42" s="13" t="s">
        <v>70</v>
      </c>
      <c r="L42" s="18">
        <v>14415.078</v>
      </c>
      <c r="M42" s="19">
        <v>68</v>
      </c>
      <c r="N42" s="57">
        <v>3085.148</v>
      </c>
      <c r="O42" s="54">
        <f t="shared" si="0"/>
        <v>-0.7859777102836351</v>
      </c>
      <c r="P42" s="20"/>
      <c r="Q42" s="67" t="s">
        <v>342</v>
      </c>
      <c r="R42" s="54"/>
      <c r="S42" s="126"/>
      <c r="T42" s="57"/>
      <c r="U42" s="63"/>
      <c r="V42" s="69"/>
      <c r="W42" s="57"/>
      <c r="X42" s="57"/>
      <c r="Y42" s="154"/>
      <c r="Z42" s="148"/>
    </row>
    <row r="43" spans="1:26" ht="25.5">
      <c r="A43" s="2">
        <v>51</v>
      </c>
      <c r="B43" s="13"/>
      <c r="C43" s="14"/>
      <c r="D43" s="16">
        <v>60</v>
      </c>
      <c r="E43" s="14">
        <v>9.040000000000873</v>
      </c>
      <c r="F43" s="12">
        <v>1554</v>
      </c>
      <c r="G43" s="13">
        <v>28</v>
      </c>
      <c r="H43" s="13" t="s">
        <v>72</v>
      </c>
      <c r="I43" s="13" t="s">
        <v>11</v>
      </c>
      <c r="J43" s="14">
        <v>3797</v>
      </c>
      <c r="K43" s="13" t="s">
        <v>71</v>
      </c>
      <c r="L43" s="18">
        <v>10095.925</v>
      </c>
      <c r="M43" s="19">
        <v>77</v>
      </c>
      <c r="N43" s="57">
        <v>6013.444</v>
      </c>
      <c r="O43" s="54">
        <f t="shared" si="0"/>
        <v>-0.4043691885587501</v>
      </c>
      <c r="P43" s="20"/>
      <c r="Q43" s="69">
        <v>5598.191</v>
      </c>
      <c r="R43" s="54">
        <f>-(L43-(N43-Q43))/L43</f>
        <v>-0.9588692467505453</v>
      </c>
      <c r="S43" s="126">
        <v>18793.539</v>
      </c>
      <c r="T43" s="57">
        <v>9112.867</v>
      </c>
      <c r="U43" s="63">
        <f>-(S43-T43)/S43</f>
        <v>-0.5151063884242345</v>
      </c>
      <c r="V43" s="69"/>
      <c r="W43" s="57"/>
      <c r="X43" s="57"/>
      <c r="Y43" s="154"/>
      <c r="Z43" s="147"/>
    </row>
    <row r="44" spans="1:26" ht="25.5">
      <c r="A44" s="2">
        <v>52</v>
      </c>
      <c r="B44" s="13"/>
      <c r="C44" s="14"/>
      <c r="D44" s="16">
        <v>7</v>
      </c>
      <c r="E44" s="14">
        <v>43.08999999999651</v>
      </c>
      <c r="F44" s="12">
        <v>1571</v>
      </c>
      <c r="G44" s="13">
        <v>26</v>
      </c>
      <c r="H44" s="13" t="s">
        <v>74</v>
      </c>
      <c r="I44" s="13" t="s">
        <v>11</v>
      </c>
      <c r="J44" s="14">
        <v>983</v>
      </c>
      <c r="K44" s="13" t="s">
        <v>73</v>
      </c>
      <c r="L44" s="18">
        <v>48730.96799999999</v>
      </c>
      <c r="M44" s="19">
        <v>23.666666666666668</v>
      </c>
      <c r="N44" s="57">
        <v>5668.4169999999995</v>
      </c>
      <c r="O44" s="54">
        <f t="shared" si="0"/>
        <v>-0.8836793679124124</v>
      </c>
      <c r="P44" s="20"/>
      <c r="Q44" s="69">
        <v>3695.446</v>
      </c>
      <c r="R44" s="54">
        <f>-(L44-(N44-Q44))/L44</f>
        <v>-0.959512993872808</v>
      </c>
      <c r="S44" s="126">
        <v>52525.838</v>
      </c>
      <c r="T44" s="57">
        <v>5774.827</v>
      </c>
      <c r="U44" s="63">
        <f>-(S44-T44)/S44</f>
        <v>-0.8900574037486085</v>
      </c>
      <c r="V44" s="69"/>
      <c r="W44" s="57"/>
      <c r="X44" s="57"/>
      <c r="Y44" s="154"/>
      <c r="Z44" s="147"/>
    </row>
    <row r="45" spans="1:26" ht="25.5">
      <c r="A45" s="2">
        <v>53</v>
      </c>
      <c r="B45" s="13"/>
      <c r="C45" s="14"/>
      <c r="D45" s="16">
        <v>43</v>
      </c>
      <c r="E45" s="16">
        <v>28.470000000001164</v>
      </c>
      <c r="F45" s="12">
        <v>1572</v>
      </c>
      <c r="G45" s="13">
        <v>27</v>
      </c>
      <c r="H45" s="13" t="s">
        <v>76</v>
      </c>
      <c r="I45" s="13" t="s">
        <v>11</v>
      </c>
      <c r="J45" s="14">
        <v>2727</v>
      </c>
      <c r="K45" s="13" t="s">
        <v>75</v>
      </c>
      <c r="L45" s="18">
        <v>33904.702999999994</v>
      </c>
      <c r="M45" s="19">
        <v>57.5</v>
      </c>
      <c r="N45" s="57">
        <v>1124.036</v>
      </c>
      <c r="O45" s="54">
        <f t="shared" si="0"/>
        <v>-0.9668471952106468</v>
      </c>
      <c r="P45" s="20"/>
      <c r="Q45" s="69" t="s">
        <v>342</v>
      </c>
      <c r="R45" s="54"/>
      <c r="S45" s="126">
        <v>33911.077</v>
      </c>
      <c r="T45" s="57">
        <v>1142.163</v>
      </c>
      <c r="U45" s="63">
        <f>-(S45-T45)/S45</f>
        <v>-0.9663188815855067</v>
      </c>
      <c r="V45" s="69"/>
      <c r="W45" s="57"/>
      <c r="X45" s="57"/>
      <c r="Y45" s="154"/>
      <c r="Z45" s="148"/>
    </row>
    <row r="46" spans="1:26" ht="25.5">
      <c r="A46" s="2">
        <v>54</v>
      </c>
      <c r="B46" s="13"/>
      <c r="C46" s="14"/>
      <c r="D46" s="16">
        <v>24</v>
      </c>
      <c r="E46" s="14">
        <v>27.299999999999272</v>
      </c>
      <c r="F46" s="12">
        <v>1573</v>
      </c>
      <c r="G46" s="13">
        <v>29</v>
      </c>
      <c r="H46" s="13" t="s">
        <v>78</v>
      </c>
      <c r="I46" s="13" t="s">
        <v>11</v>
      </c>
      <c r="J46" s="14">
        <v>1571</v>
      </c>
      <c r="K46" s="13" t="s">
        <v>79</v>
      </c>
      <c r="L46" s="18">
        <v>32586.773</v>
      </c>
      <c r="M46" s="19">
        <v>37.5</v>
      </c>
      <c r="N46" s="57">
        <v>1925.846</v>
      </c>
      <c r="O46" s="54">
        <f t="shared" si="0"/>
        <v>-0.940900990717921</v>
      </c>
      <c r="P46" s="20"/>
      <c r="Q46" s="69" t="s">
        <v>342</v>
      </c>
      <c r="R46" s="54"/>
      <c r="S46" s="126">
        <v>70343.369</v>
      </c>
      <c r="T46" s="57">
        <v>5177.643</v>
      </c>
      <c r="U46" s="63">
        <f>-(S46-T46)/S46</f>
        <v>-0.9263947252796494</v>
      </c>
      <c r="V46" s="69"/>
      <c r="W46" s="57"/>
      <c r="X46" s="57"/>
      <c r="Y46" s="154"/>
      <c r="Z46" s="148"/>
    </row>
    <row r="47" spans="1:26" ht="13.5" thickBot="1">
      <c r="A47" s="2">
        <v>55</v>
      </c>
      <c r="B47" s="23"/>
      <c r="C47" s="24"/>
      <c r="D47" s="43">
        <v>21</v>
      </c>
      <c r="E47" s="24">
        <v>32.57999999999447</v>
      </c>
      <c r="F47" s="22"/>
      <c r="G47" s="23"/>
      <c r="H47" s="23"/>
      <c r="I47" s="23"/>
      <c r="J47" s="24">
        <v>1573</v>
      </c>
      <c r="K47" s="23" t="s">
        <v>77</v>
      </c>
      <c r="L47" s="28">
        <v>37756.596</v>
      </c>
      <c r="M47" s="29">
        <v>39.833333333333336</v>
      </c>
      <c r="N47" s="58">
        <v>3251.797</v>
      </c>
      <c r="O47" s="55">
        <f t="shared" si="0"/>
        <v>-0.9138747306563335</v>
      </c>
      <c r="P47" s="30"/>
      <c r="Q47" s="69" t="s">
        <v>342</v>
      </c>
      <c r="R47" s="54"/>
      <c r="S47" s="126"/>
      <c r="T47" s="57"/>
      <c r="U47" s="63"/>
      <c r="V47" s="69">
        <f>SUM(L39:L47)</f>
        <v>235435.39299999995</v>
      </c>
      <c r="W47" s="57">
        <f>-0.9*V47</f>
        <v>-211891.85369999995</v>
      </c>
      <c r="X47" s="57">
        <v>-224819.19199999998</v>
      </c>
      <c r="Y47" s="154">
        <f>X47/W47</f>
        <v>1.0610091330755111</v>
      </c>
      <c r="Z47" s="149"/>
    </row>
    <row r="48" spans="1:26" ht="12.75" customHeight="1">
      <c r="A48" s="2">
        <v>56</v>
      </c>
      <c r="B48" s="4" t="s">
        <v>82</v>
      </c>
      <c r="C48" s="5">
        <v>25</v>
      </c>
      <c r="D48" s="6"/>
      <c r="E48" s="7">
        <v>11.540000000000873</v>
      </c>
      <c r="F48" s="3">
        <v>1599</v>
      </c>
      <c r="G48" s="4">
        <v>31</v>
      </c>
      <c r="H48" s="4" t="s">
        <v>81</v>
      </c>
      <c r="I48" s="4" t="s">
        <v>42</v>
      </c>
      <c r="J48" s="5">
        <v>1384</v>
      </c>
      <c r="K48" s="4" t="s">
        <v>80</v>
      </c>
      <c r="L48" s="9">
        <v>13065.857</v>
      </c>
      <c r="M48" s="10">
        <v>35.333333333333336</v>
      </c>
      <c r="N48" s="59">
        <v>99.055</v>
      </c>
      <c r="O48" s="56">
        <f t="shared" si="0"/>
        <v>-0.9924187904398464</v>
      </c>
      <c r="P48" s="11"/>
      <c r="Q48" s="68" t="s">
        <v>342</v>
      </c>
      <c r="R48" s="56"/>
      <c r="S48" s="127">
        <v>22014.056</v>
      </c>
      <c r="T48" s="59">
        <v>127.897</v>
      </c>
      <c r="U48" s="64">
        <f>-(S48-T48)/S48</f>
        <v>-0.9941902119264164</v>
      </c>
      <c r="V48" s="69"/>
      <c r="W48" s="57"/>
      <c r="X48" s="57"/>
      <c r="Y48" s="154"/>
      <c r="Z48" s="148"/>
    </row>
    <row r="49" spans="1:26" ht="12.75">
      <c r="A49" s="2">
        <v>57</v>
      </c>
      <c r="B49" s="13"/>
      <c r="C49" s="14"/>
      <c r="D49" s="21"/>
      <c r="E49" s="14">
        <v>8.020000000000437</v>
      </c>
      <c r="F49" s="12"/>
      <c r="G49" s="13"/>
      <c r="H49" s="13"/>
      <c r="I49" s="13"/>
      <c r="J49" s="14">
        <v>1552</v>
      </c>
      <c r="K49" s="13" t="s">
        <v>83</v>
      </c>
      <c r="L49" s="18">
        <v>8948.199</v>
      </c>
      <c r="M49" s="19">
        <v>36</v>
      </c>
      <c r="N49" s="57">
        <v>28.842</v>
      </c>
      <c r="O49" s="54">
        <f>-(L49-N49)/L49</f>
        <v>-0.9967767815624127</v>
      </c>
      <c r="P49" s="20"/>
      <c r="Q49" s="69" t="s">
        <v>342</v>
      </c>
      <c r="R49" s="54"/>
      <c r="S49" s="126"/>
      <c r="T49" s="57"/>
      <c r="U49" s="63"/>
      <c r="V49" s="69"/>
      <c r="W49" s="57"/>
      <c r="X49" s="57"/>
      <c r="Y49" s="154"/>
      <c r="Z49" s="148"/>
    </row>
    <row r="50" spans="1:26" ht="25.5">
      <c r="A50" s="2">
        <v>58</v>
      </c>
      <c r="B50" s="13"/>
      <c r="C50" s="14"/>
      <c r="D50" s="21"/>
      <c r="E50" s="21"/>
      <c r="F50" s="12">
        <v>1606</v>
      </c>
      <c r="G50" s="13">
        <v>32</v>
      </c>
      <c r="H50" s="13" t="s">
        <v>85</v>
      </c>
      <c r="I50" s="13" t="s">
        <v>11</v>
      </c>
      <c r="J50" s="14">
        <v>1743</v>
      </c>
      <c r="K50" s="13" t="s">
        <v>84</v>
      </c>
      <c r="L50" s="18">
        <v>5281.65</v>
      </c>
      <c r="M50" s="19">
        <v>48</v>
      </c>
      <c r="N50" s="57">
        <v>128.798</v>
      </c>
      <c r="O50" s="54">
        <f t="shared" si="0"/>
        <v>-0.9756140600001894</v>
      </c>
      <c r="P50" s="20"/>
      <c r="Q50" s="69" t="s">
        <v>342</v>
      </c>
      <c r="R50" s="54"/>
      <c r="S50" s="126">
        <v>5281.65</v>
      </c>
      <c r="T50" s="57">
        <v>128.798</v>
      </c>
      <c r="U50" s="63">
        <f>-(S50-T50)/S50</f>
        <v>-0.9756140600001894</v>
      </c>
      <c r="V50" s="69"/>
      <c r="W50" s="57"/>
      <c r="X50" s="57"/>
      <c r="Y50" s="154"/>
      <c r="Z50" s="148"/>
    </row>
    <row r="51" spans="1:26" ht="25.5">
      <c r="A51" s="2">
        <v>59</v>
      </c>
      <c r="B51" s="13"/>
      <c r="C51" s="14"/>
      <c r="D51" s="21"/>
      <c r="E51" s="15"/>
      <c r="F51" s="12">
        <v>1613</v>
      </c>
      <c r="G51" s="13">
        <v>34</v>
      </c>
      <c r="H51" s="13" t="s">
        <v>87</v>
      </c>
      <c r="I51" s="13" t="s">
        <v>11</v>
      </c>
      <c r="J51" s="14">
        <v>6705</v>
      </c>
      <c r="K51" s="13" t="s">
        <v>86</v>
      </c>
      <c r="L51" s="18">
        <v>4398.977</v>
      </c>
      <c r="M51" s="19">
        <v>94</v>
      </c>
      <c r="N51" s="57">
        <v>0</v>
      </c>
      <c r="O51" s="54">
        <f t="shared" si="0"/>
        <v>-1</v>
      </c>
      <c r="P51" s="20"/>
      <c r="Q51" s="69" t="s">
        <v>342</v>
      </c>
      <c r="R51" s="54"/>
      <c r="S51" s="126">
        <v>4398.977</v>
      </c>
      <c r="T51" s="57">
        <v>0</v>
      </c>
      <c r="U51" s="63">
        <f>-(S51-T51)/S51</f>
        <v>-1</v>
      </c>
      <c r="V51" s="69"/>
      <c r="W51" s="57"/>
      <c r="X51" s="57"/>
      <c r="Y51" s="154"/>
      <c r="Z51" s="147"/>
    </row>
    <row r="52" spans="1:26" ht="25.5">
      <c r="A52" s="2">
        <v>60</v>
      </c>
      <c r="B52" s="13"/>
      <c r="C52" s="14"/>
      <c r="D52" s="21"/>
      <c r="E52" s="16">
        <v>17.159999999999854</v>
      </c>
      <c r="F52" s="12">
        <v>1619</v>
      </c>
      <c r="G52" s="13">
        <v>30</v>
      </c>
      <c r="H52" s="13" t="s">
        <v>89</v>
      </c>
      <c r="I52" s="13" t="s">
        <v>11</v>
      </c>
      <c r="J52" s="14">
        <v>1606</v>
      </c>
      <c r="K52" s="13" t="s">
        <v>91</v>
      </c>
      <c r="L52" s="18">
        <v>19450.291</v>
      </c>
      <c r="M52" s="19">
        <v>43.6</v>
      </c>
      <c r="N52" s="57">
        <v>10768.9</v>
      </c>
      <c r="O52" s="54">
        <f t="shared" si="0"/>
        <v>-0.446337332433741</v>
      </c>
      <c r="P52" s="20"/>
      <c r="Q52" s="69" t="s">
        <v>342</v>
      </c>
      <c r="R52" s="54"/>
      <c r="S52" s="126">
        <v>39593.468</v>
      </c>
      <c r="T52" s="57">
        <v>18648.438</v>
      </c>
      <c r="U52" s="63">
        <f>-(S52-T52)/S52</f>
        <v>-0.5290021576286271</v>
      </c>
      <c r="V52" s="69"/>
      <c r="W52" s="57"/>
      <c r="X52" s="57"/>
      <c r="Y52" s="154"/>
      <c r="Z52" s="148"/>
    </row>
    <row r="53" spans="1:26" ht="12.75">
      <c r="A53" s="2">
        <v>62</v>
      </c>
      <c r="B53" s="13"/>
      <c r="C53" s="14"/>
      <c r="D53" s="15"/>
      <c r="E53" s="14">
        <v>7.989999999999782</v>
      </c>
      <c r="F53" s="12"/>
      <c r="G53" s="13"/>
      <c r="H53" s="13"/>
      <c r="I53" s="13"/>
      <c r="J53" s="14">
        <v>2403</v>
      </c>
      <c r="K53" s="13" t="s">
        <v>90</v>
      </c>
      <c r="L53" s="18">
        <v>8852.742</v>
      </c>
      <c r="M53" s="19">
        <v>50.5</v>
      </c>
      <c r="N53" s="57">
        <v>3534.99</v>
      </c>
      <c r="O53" s="54">
        <f t="shared" si="0"/>
        <v>-0.6006898201709708</v>
      </c>
      <c r="P53" s="20"/>
      <c r="Q53" s="69">
        <v>1990.6660000000002</v>
      </c>
      <c r="R53" s="54">
        <f>-(L53-(N53-Q53))/L53</f>
        <v>-0.8255541616371516</v>
      </c>
      <c r="S53" s="126"/>
      <c r="T53" s="57"/>
      <c r="U53" s="63"/>
      <c r="V53" s="69"/>
      <c r="W53" s="57"/>
      <c r="X53" s="57"/>
      <c r="Y53" s="154"/>
      <c r="Z53" s="147"/>
    </row>
    <row r="54" spans="1:26" ht="12.75">
      <c r="A54" s="2">
        <v>63</v>
      </c>
      <c r="B54" s="13"/>
      <c r="C54" s="14"/>
      <c r="D54" s="15"/>
      <c r="E54" s="16">
        <v>8.229999999999563</v>
      </c>
      <c r="F54" s="12"/>
      <c r="G54" s="13"/>
      <c r="H54" s="13"/>
      <c r="I54" s="13"/>
      <c r="J54" s="14">
        <v>2828</v>
      </c>
      <c r="K54" s="13" t="s">
        <v>88</v>
      </c>
      <c r="L54" s="18">
        <v>9253.524</v>
      </c>
      <c r="M54" s="19">
        <v>58.5</v>
      </c>
      <c r="N54" s="57">
        <v>4298.303</v>
      </c>
      <c r="O54" s="54">
        <f t="shared" si="0"/>
        <v>-0.5354955582327338</v>
      </c>
      <c r="P54" s="20"/>
      <c r="Q54" s="69" t="s">
        <v>342</v>
      </c>
      <c r="R54" s="54"/>
      <c r="S54" s="126"/>
      <c r="T54" s="57"/>
      <c r="U54" s="63"/>
      <c r="V54" s="69"/>
      <c r="W54" s="57"/>
      <c r="X54" s="57"/>
      <c r="Y54" s="154"/>
      <c r="Z54" s="147"/>
    </row>
    <row r="55" spans="1:26" ht="25.5">
      <c r="A55" s="2">
        <v>65</v>
      </c>
      <c r="B55" s="13"/>
      <c r="C55" s="14"/>
      <c r="D55" s="15"/>
      <c r="E55" s="14">
        <v>2.5399999999999636</v>
      </c>
      <c r="F55" s="12">
        <v>1626</v>
      </c>
      <c r="G55" s="13">
        <v>33</v>
      </c>
      <c r="H55" s="13" t="s">
        <v>93</v>
      </c>
      <c r="I55" s="13" t="s">
        <v>11</v>
      </c>
      <c r="J55" s="14">
        <v>1353</v>
      </c>
      <c r="K55" s="13" t="s">
        <v>95</v>
      </c>
      <c r="L55" s="18">
        <v>2886.123</v>
      </c>
      <c r="M55" s="19">
        <v>28.5</v>
      </c>
      <c r="N55" s="57">
        <v>69.384</v>
      </c>
      <c r="O55" s="54">
        <f t="shared" si="0"/>
        <v>-0.9759594445558973</v>
      </c>
      <c r="P55" s="20"/>
      <c r="Q55" s="69" t="s">
        <v>342</v>
      </c>
      <c r="R55" s="54"/>
      <c r="S55" s="126">
        <v>14131.763</v>
      </c>
      <c r="T55" s="57">
        <v>3611.336</v>
      </c>
      <c r="U55" s="63">
        <f>-(S55-T55)/S55</f>
        <v>-0.7444525499047784</v>
      </c>
      <c r="V55" s="69"/>
      <c r="W55" s="57"/>
      <c r="X55" s="57"/>
      <c r="Y55" s="154"/>
      <c r="Z55" s="147"/>
    </row>
    <row r="56" spans="1:26" ht="12.75">
      <c r="A56" s="2">
        <v>66</v>
      </c>
      <c r="B56" s="13"/>
      <c r="C56" s="14"/>
      <c r="D56" s="15"/>
      <c r="E56" s="14">
        <v>4.550000000000182</v>
      </c>
      <c r="F56" s="12"/>
      <c r="G56" s="13"/>
      <c r="H56" s="13"/>
      <c r="I56" s="13"/>
      <c r="J56" s="14">
        <v>6004</v>
      </c>
      <c r="K56" s="13" t="s">
        <v>94</v>
      </c>
      <c r="L56" s="18">
        <v>4998.981</v>
      </c>
      <c r="M56" s="19">
        <v>84.5</v>
      </c>
      <c r="N56" s="57">
        <v>2343.761</v>
      </c>
      <c r="O56" s="54">
        <f t="shared" si="0"/>
        <v>-0.5311522488283112</v>
      </c>
      <c r="P56" s="20"/>
      <c r="Q56" s="69">
        <f>N56-500</f>
        <v>1843.761</v>
      </c>
      <c r="R56" s="54">
        <f>-(L56-(N56-Q56))/L56</f>
        <v>-0.8999796158457094</v>
      </c>
      <c r="S56" s="126"/>
      <c r="T56" s="57"/>
      <c r="U56" s="63"/>
      <c r="V56" s="69"/>
      <c r="W56" s="57"/>
      <c r="X56" s="57"/>
      <c r="Y56" s="154"/>
      <c r="Z56" s="147"/>
    </row>
    <row r="57" spans="1:26" ht="13.5" thickBot="1">
      <c r="A57" s="2">
        <v>67</v>
      </c>
      <c r="B57" s="23"/>
      <c r="C57" s="24"/>
      <c r="D57" s="25"/>
      <c r="E57" s="26"/>
      <c r="F57" s="22"/>
      <c r="G57" s="23"/>
      <c r="H57" s="23"/>
      <c r="I57" s="23"/>
      <c r="J57" s="24">
        <v>6018</v>
      </c>
      <c r="K57" s="23" t="s">
        <v>92</v>
      </c>
      <c r="L57" s="28">
        <v>3425.454</v>
      </c>
      <c r="M57" s="29">
        <v>85</v>
      </c>
      <c r="N57" s="58">
        <v>893.271</v>
      </c>
      <c r="O57" s="55">
        <f t="shared" si="0"/>
        <v>-0.7392255158002413</v>
      </c>
      <c r="P57" s="30"/>
      <c r="Q57" s="70">
        <f>2516.285-Q56</f>
        <v>672.5239999999999</v>
      </c>
      <c r="R57" s="55">
        <f>-(L57-(N57-Q57))/L57</f>
        <v>-0.9355568634113902</v>
      </c>
      <c r="S57" s="128"/>
      <c r="T57" s="58"/>
      <c r="U57" s="65"/>
      <c r="V57" s="69">
        <f>SUM(L48:L57)</f>
        <v>80561.79800000001</v>
      </c>
      <c r="W57" s="57">
        <f>-0.9*V57</f>
        <v>-72505.61820000001</v>
      </c>
      <c r="X57" s="57">
        <v>-68021.13</v>
      </c>
      <c r="Y57" s="154">
        <f>X57/W57</f>
        <v>0.9381497832674157</v>
      </c>
      <c r="Z57" s="147"/>
    </row>
    <row r="58" spans="1:26" ht="12.75">
      <c r="A58" s="2">
        <v>68</v>
      </c>
      <c r="B58" s="4" t="s">
        <v>98</v>
      </c>
      <c r="C58" s="5">
        <v>26</v>
      </c>
      <c r="D58" s="44"/>
      <c r="E58" s="45"/>
      <c r="F58" s="3">
        <v>1702</v>
      </c>
      <c r="G58" s="4">
        <v>35</v>
      </c>
      <c r="H58" s="4" t="s">
        <v>97</v>
      </c>
      <c r="I58" s="4" t="s">
        <v>42</v>
      </c>
      <c r="J58" s="5">
        <v>8006</v>
      </c>
      <c r="K58" s="4" t="s">
        <v>96</v>
      </c>
      <c r="L58" s="9">
        <v>4588.69</v>
      </c>
      <c r="M58" s="10">
        <v>96</v>
      </c>
      <c r="N58" s="59">
        <v>83.057</v>
      </c>
      <c r="O58" s="56">
        <f t="shared" si="0"/>
        <v>-0.9818996271266963</v>
      </c>
      <c r="P58" s="11"/>
      <c r="Q58" s="69" t="s">
        <v>342</v>
      </c>
      <c r="R58" s="54"/>
      <c r="S58" s="126">
        <v>21415.816</v>
      </c>
      <c r="T58" s="57">
        <v>11050.529</v>
      </c>
      <c r="U58" s="63">
        <f>-(S58-T58)/S58</f>
        <v>-0.48400149683766425</v>
      </c>
      <c r="V58" s="69"/>
      <c r="W58" s="57"/>
      <c r="X58" s="57"/>
      <c r="Y58" s="154"/>
      <c r="Z58" s="148"/>
    </row>
    <row r="59" spans="1:26" ht="25.5">
      <c r="A59" s="2">
        <v>69</v>
      </c>
      <c r="B59" s="13"/>
      <c r="C59" s="14"/>
      <c r="D59" s="16">
        <v>58</v>
      </c>
      <c r="E59" s="16">
        <v>34.849999999998545</v>
      </c>
      <c r="F59" s="12">
        <v>1733</v>
      </c>
      <c r="G59" s="13">
        <v>36</v>
      </c>
      <c r="H59" s="13" t="s">
        <v>100</v>
      </c>
      <c r="I59" s="13" t="s">
        <v>11</v>
      </c>
      <c r="J59" s="14">
        <v>1552</v>
      </c>
      <c r="K59" s="13" t="s">
        <v>101</v>
      </c>
      <c r="L59" s="18">
        <v>43227.926</v>
      </c>
      <c r="M59" s="19">
        <v>36.4</v>
      </c>
      <c r="N59" s="57">
        <v>1520.6840000000002</v>
      </c>
      <c r="O59" s="54">
        <f t="shared" si="0"/>
        <v>-0.964821721958162</v>
      </c>
      <c r="P59" s="20"/>
      <c r="Q59" s="69" t="s">
        <v>342</v>
      </c>
      <c r="R59" s="54"/>
      <c r="S59" s="126">
        <v>91904.075</v>
      </c>
      <c r="T59" s="57">
        <v>49071.086</v>
      </c>
      <c r="U59" s="63">
        <f>-(S59-T59)/S59</f>
        <v>-0.4660619129238828</v>
      </c>
      <c r="V59" s="69"/>
      <c r="W59" s="57"/>
      <c r="X59" s="57"/>
      <c r="Y59" s="154"/>
      <c r="Z59" s="148"/>
    </row>
    <row r="60" spans="1:26" ht="12.75">
      <c r="A60" s="2">
        <v>70</v>
      </c>
      <c r="B60" s="13"/>
      <c r="C60" s="14"/>
      <c r="D60" s="16">
        <v>73</v>
      </c>
      <c r="E60" s="16">
        <v>40.650000000001455</v>
      </c>
      <c r="F60" s="12"/>
      <c r="G60" s="13"/>
      <c r="H60" s="13"/>
      <c r="I60" s="13"/>
      <c r="J60" s="14">
        <v>2378</v>
      </c>
      <c r="K60" s="13" t="s">
        <v>99</v>
      </c>
      <c r="L60" s="18">
        <v>48676.149</v>
      </c>
      <c r="M60" s="19">
        <v>50</v>
      </c>
      <c r="N60" s="57">
        <v>47550.402</v>
      </c>
      <c r="O60" s="54">
        <f t="shared" si="0"/>
        <v>-0.023127281494680192</v>
      </c>
      <c r="P60" s="20"/>
      <c r="Q60" s="69">
        <f>(0.1*L59)-N59</f>
        <v>2802.1085999999996</v>
      </c>
      <c r="R60" s="54">
        <f>-(L60-(N60-Q60))/L60</f>
        <v>-0.0806936390962234</v>
      </c>
      <c r="S60" s="126"/>
      <c r="T60" s="57"/>
      <c r="U60" s="63"/>
      <c r="V60" s="69"/>
      <c r="W60" s="57"/>
      <c r="X60" s="57"/>
      <c r="Y60" s="154"/>
      <c r="Z60" s="147"/>
    </row>
    <row r="61" spans="1:26" ht="25.5">
      <c r="A61" s="2">
        <v>71</v>
      </c>
      <c r="B61" s="13"/>
      <c r="C61" s="14"/>
      <c r="D61" s="16">
        <v>95</v>
      </c>
      <c r="E61" s="46"/>
      <c r="F61" s="12">
        <v>1743</v>
      </c>
      <c r="G61" s="13">
        <v>37</v>
      </c>
      <c r="H61" s="13" t="s">
        <v>103</v>
      </c>
      <c r="I61" s="13" t="s">
        <v>11</v>
      </c>
      <c r="J61" s="14">
        <v>6250</v>
      </c>
      <c r="K61" s="13" t="s">
        <v>102</v>
      </c>
      <c r="L61" s="18">
        <v>15979.827</v>
      </c>
      <c r="M61" s="19">
        <v>91</v>
      </c>
      <c r="N61" s="57">
        <v>13376.675</v>
      </c>
      <c r="O61" s="54">
        <f t="shared" si="0"/>
        <v>-0.16290238936879606</v>
      </c>
      <c r="P61" s="20"/>
      <c r="Q61" s="69">
        <v>9259.123</v>
      </c>
      <c r="R61" s="54">
        <f>-(L61-(N61-Q61))/L61</f>
        <v>-0.742328124077939</v>
      </c>
      <c r="S61" s="126">
        <v>46522.688</v>
      </c>
      <c r="T61" s="57">
        <v>34660.413</v>
      </c>
      <c r="U61" s="63">
        <f>-(S61-T61)/S61</f>
        <v>-0.2549782807046747</v>
      </c>
      <c r="V61" s="69"/>
      <c r="W61" s="57"/>
      <c r="X61" s="57"/>
      <c r="Y61" s="154"/>
      <c r="Z61" s="147"/>
    </row>
    <row r="62" spans="1:26" ht="26.25" thickBot="1">
      <c r="A62" s="2">
        <v>72</v>
      </c>
      <c r="B62" s="23"/>
      <c r="C62" s="24"/>
      <c r="D62" s="47"/>
      <c r="E62" s="43">
        <v>16.30999999999767</v>
      </c>
      <c r="F62" s="22">
        <v>1745</v>
      </c>
      <c r="G62" s="23">
        <v>38</v>
      </c>
      <c r="H62" s="23" t="s">
        <v>105</v>
      </c>
      <c r="I62" s="23" t="s">
        <v>11</v>
      </c>
      <c r="J62" s="24">
        <v>3113</v>
      </c>
      <c r="K62" s="23" t="s">
        <v>104</v>
      </c>
      <c r="L62" s="28">
        <v>19236.829</v>
      </c>
      <c r="M62" s="29">
        <v>68.5</v>
      </c>
      <c r="N62" s="58">
        <v>16421.304</v>
      </c>
      <c r="O62" s="55">
        <f t="shared" si="0"/>
        <v>-0.14636118042115992</v>
      </c>
      <c r="P62" s="30"/>
      <c r="Q62" s="69">
        <v>4635.618999999999</v>
      </c>
      <c r="R62" s="54">
        <f>-(L62-(N62-Q62))/L62</f>
        <v>-0.3873374348755712</v>
      </c>
      <c r="S62" s="126">
        <v>30171</v>
      </c>
      <c r="T62" s="57">
        <v>22719.856</v>
      </c>
      <c r="U62" s="63">
        <f>-(S62-T62)/S62</f>
        <v>-0.24696377315965662</v>
      </c>
      <c r="V62" s="69">
        <f>SUM(L58:L62)</f>
        <v>131709.421</v>
      </c>
      <c r="W62" s="57">
        <f>-0.9*V62</f>
        <v>-118538.4789</v>
      </c>
      <c r="X62" s="57">
        <v>-121523.78800000003</v>
      </c>
      <c r="Y62" s="154">
        <f>X62/W62</f>
        <v>1.0251843040985742</v>
      </c>
      <c r="Z62" s="147"/>
    </row>
    <row r="63" spans="1:26" ht="12.75" customHeight="1">
      <c r="A63" s="2">
        <v>73</v>
      </c>
      <c r="B63" s="4" t="s">
        <v>108</v>
      </c>
      <c r="C63" s="5">
        <v>33</v>
      </c>
      <c r="D63" s="6"/>
      <c r="E63" s="7">
        <v>8.3700000000008</v>
      </c>
      <c r="F63" s="3">
        <v>2364</v>
      </c>
      <c r="G63" s="4">
        <v>39</v>
      </c>
      <c r="H63" s="4" t="s">
        <v>107</v>
      </c>
      <c r="I63" s="4" t="s">
        <v>11</v>
      </c>
      <c r="J63" s="5">
        <v>1355</v>
      </c>
      <c r="K63" s="4" t="s">
        <v>106</v>
      </c>
      <c r="L63" s="9">
        <v>9754.447</v>
      </c>
      <c r="M63" s="10">
        <v>29.5</v>
      </c>
      <c r="N63" s="59">
        <v>8129.706</v>
      </c>
      <c r="O63" s="56">
        <f t="shared" si="0"/>
        <v>-0.16656413223630206</v>
      </c>
      <c r="P63" s="11"/>
      <c r="Q63" s="66" t="s">
        <v>342</v>
      </c>
      <c r="R63" s="56"/>
      <c r="S63" s="127">
        <v>30656.908</v>
      </c>
      <c r="T63" s="59">
        <v>22419.543</v>
      </c>
      <c r="U63" s="64">
        <f>-(S63-T63)/S63</f>
        <v>-0.268695231756575</v>
      </c>
      <c r="V63" s="69"/>
      <c r="W63" s="57"/>
      <c r="X63" s="57"/>
      <c r="Y63" s="154"/>
      <c r="Z63" s="147"/>
    </row>
    <row r="64" spans="1:26" ht="12.75">
      <c r="A64" s="2">
        <v>74</v>
      </c>
      <c r="B64" s="13"/>
      <c r="C64" s="14"/>
      <c r="D64" s="15"/>
      <c r="E64" s="16">
        <v>17.18000000000029</v>
      </c>
      <c r="F64" s="12"/>
      <c r="G64" s="13"/>
      <c r="H64" s="13"/>
      <c r="I64" s="13"/>
      <c r="J64" s="14">
        <v>1626</v>
      </c>
      <c r="K64" s="13" t="s">
        <v>109</v>
      </c>
      <c r="L64" s="18">
        <v>20902.461</v>
      </c>
      <c r="M64" s="19">
        <v>46.4</v>
      </c>
      <c r="N64" s="57">
        <v>14289.837</v>
      </c>
      <c r="O64" s="54">
        <f t="shared" si="0"/>
        <v>-0.31635624149711367</v>
      </c>
      <c r="P64" s="20"/>
      <c r="Q64" s="67" t="s">
        <v>342</v>
      </c>
      <c r="R64" s="54"/>
      <c r="S64" s="126"/>
      <c r="T64" s="57"/>
      <c r="U64" s="63"/>
      <c r="V64" s="69"/>
      <c r="W64" s="57"/>
      <c r="X64" s="57"/>
      <c r="Y64" s="154"/>
      <c r="Z64" s="147"/>
    </row>
    <row r="65" spans="1:26" ht="13.5" thickBot="1">
      <c r="A65" s="2">
        <v>75</v>
      </c>
      <c r="B65" s="23"/>
      <c r="C65" s="24"/>
      <c r="D65" s="25"/>
      <c r="E65" s="24">
        <v>4.5</v>
      </c>
      <c r="F65" s="22">
        <v>8002</v>
      </c>
      <c r="G65" s="23">
        <v>40</v>
      </c>
      <c r="H65" s="23" t="s">
        <v>292</v>
      </c>
      <c r="I65" s="23" t="s">
        <v>42</v>
      </c>
      <c r="J65" s="24">
        <v>2832</v>
      </c>
      <c r="K65" s="23" t="s">
        <v>291</v>
      </c>
      <c r="L65" s="28">
        <v>5225.716</v>
      </c>
      <c r="M65" s="29">
        <v>59.5</v>
      </c>
      <c r="N65" s="58">
        <v>304.26</v>
      </c>
      <c r="O65" s="55">
        <f t="shared" si="0"/>
        <v>-0.9417763996359542</v>
      </c>
      <c r="P65" s="30"/>
      <c r="Q65" s="70" t="s">
        <v>342</v>
      </c>
      <c r="R65" s="55"/>
      <c r="S65" s="128">
        <v>5225.716</v>
      </c>
      <c r="T65" s="58">
        <v>304.26</v>
      </c>
      <c r="U65" s="65">
        <f>-(S65-T65)/S65</f>
        <v>-0.9417763996359542</v>
      </c>
      <c r="V65" s="69">
        <f>SUM(L63:L65)</f>
        <v>35882.623999999996</v>
      </c>
      <c r="W65" s="57">
        <f>-0.9*V65</f>
        <v>-32294.361599999997</v>
      </c>
      <c r="X65" s="57">
        <v>-19501.549000000003</v>
      </c>
      <c r="Y65" s="154">
        <f>X65/W65</f>
        <v>0.6038685403212927</v>
      </c>
      <c r="Z65" s="149"/>
    </row>
    <row r="66" spans="1:26" ht="25.5">
      <c r="A66" s="2">
        <v>76</v>
      </c>
      <c r="B66" s="4" t="s">
        <v>112</v>
      </c>
      <c r="C66" s="5">
        <v>34</v>
      </c>
      <c r="D66" s="6"/>
      <c r="E66" s="7">
        <v>8.700000000000728</v>
      </c>
      <c r="F66" s="3">
        <v>2378</v>
      </c>
      <c r="G66" s="4">
        <v>41</v>
      </c>
      <c r="H66" s="4" t="s">
        <v>111</v>
      </c>
      <c r="I66" s="4" t="s">
        <v>11</v>
      </c>
      <c r="J66" s="5">
        <v>1364</v>
      </c>
      <c r="K66" s="4" t="s">
        <v>110</v>
      </c>
      <c r="L66" s="9">
        <v>10080.154</v>
      </c>
      <c r="M66" s="10">
        <v>32.666666666666664</v>
      </c>
      <c r="N66" s="59">
        <v>1030.139</v>
      </c>
      <c r="O66" s="56">
        <f t="shared" si="0"/>
        <v>-0.8978052319438772</v>
      </c>
      <c r="P66" s="11"/>
      <c r="Q66" s="69" t="s">
        <v>342</v>
      </c>
      <c r="R66" s="54"/>
      <c r="S66" s="126">
        <v>12121.589</v>
      </c>
      <c r="T66" s="57">
        <v>1271.131</v>
      </c>
      <c r="U66" s="63">
        <f>-(S66-T66)/S66</f>
        <v>-0.8951349530164734</v>
      </c>
      <c r="V66" s="69"/>
      <c r="W66" s="57"/>
      <c r="X66" s="57"/>
      <c r="Y66" s="154"/>
      <c r="Z66" s="147"/>
    </row>
    <row r="67" spans="1:26" ht="25.5">
      <c r="A67" s="2">
        <v>77</v>
      </c>
      <c r="B67" s="13"/>
      <c r="C67" s="14"/>
      <c r="D67" s="15"/>
      <c r="E67" s="16">
        <v>16.69999999999709</v>
      </c>
      <c r="F67" s="12">
        <v>2403</v>
      </c>
      <c r="G67" s="13">
        <v>42</v>
      </c>
      <c r="H67" s="13" t="s">
        <v>114</v>
      </c>
      <c r="I67" s="13" t="s">
        <v>11</v>
      </c>
      <c r="J67" s="14">
        <v>2527</v>
      </c>
      <c r="K67" s="13" t="s">
        <v>113</v>
      </c>
      <c r="L67" s="18">
        <v>18898.862</v>
      </c>
      <c r="M67" s="19">
        <v>53.166666666666664</v>
      </c>
      <c r="N67" s="57">
        <v>987.19</v>
      </c>
      <c r="O67" s="54">
        <f aca="true" t="shared" si="1" ref="O67:O130">-(L67-N67)/L67</f>
        <v>-0.9477645796873908</v>
      </c>
      <c r="P67" s="20"/>
      <c r="Q67" s="69" t="s">
        <v>342</v>
      </c>
      <c r="R67" s="54"/>
      <c r="S67" s="126">
        <v>18954.355</v>
      </c>
      <c r="T67" s="57">
        <v>987.308</v>
      </c>
      <c r="U67" s="63">
        <f>-(S67-T67)/S67</f>
        <v>-0.9479112847680651</v>
      </c>
      <c r="V67" s="69"/>
      <c r="W67" s="57"/>
      <c r="X67" s="57"/>
      <c r="Y67" s="154"/>
      <c r="Z67" s="148"/>
    </row>
    <row r="68" spans="1:26" ht="25.5">
      <c r="A68" s="2">
        <v>78</v>
      </c>
      <c r="B68" s="13"/>
      <c r="C68" s="14"/>
      <c r="D68" s="15"/>
      <c r="E68" s="15"/>
      <c r="F68" s="12">
        <v>2408</v>
      </c>
      <c r="G68" s="13">
        <v>43</v>
      </c>
      <c r="H68" s="13" t="s">
        <v>116</v>
      </c>
      <c r="I68" s="13" t="s">
        <v>11</v>
      </c>
      <c r="J68" s="14">
        <v>2836</v>
      </c>
      <c r="K68" s="13" t="s">
        <v>117</v>
      </c>
      <c r="L68" s="18">
        <v>5953.687</v>
      </c>
      <c r="M68" s="19">
        <v>60</v>
      </c>
      <c r="N68" s="57">
        <v>259.825</v>
      </c>
      <c r="O68" s="54">
        <f t="shared" si="1"/>
        <v>-0.9563589755390232</v>
      </c>
      <c r="P68" s="20"/>
      <c r="Q68" s="69" t="s">
        <v>342</v>
      </c>
      <c r="R68" s="54"/>
      <c r="S68" s="126">
        <v>14261.731</v>
      </c>
      <c r="T68" s="57">
        <v>571.497</v>
      </c>
      <c r="U68" s="63">
        <f>-(S68-T68)/S68</f>
        <v>-0.9599279358164868</v>
      </c>
      <c r="V68" s="69"/>
      <c r="W68" s="57"/>
      <c r="X68" s="57"/>
      <c r="Y68" s="154"/>
      <c r="Z68" s="148"/>
    </row>
    <row r="69" spans="1:26" ht="13.5" thickBot="1">
      <c r="A69" s="2">
        <v>79</v>
      </c>
      <c r="B69" s="23"/>
      <c r="C69" s="24"/>
      <c r="D69" s="26"/>
      <c r="E69" s="26"/>
      <c r="F69" s="22"/>
      <c r="G69" s="23"/>
      <c r="H69" s="23"/>
      <c r="I69" s="23"/>
      <c r="J69" s="24">
        <v>8002</v>
      </c>
      <c r="K69" s="23" t="s">
        <v>115</v>
      </c>
      <c r="L69" s="28">
        <v>8308.044</v>
      </c>
      <c r="M69" s="29">
        <v>95</v>
      </c>
      <c r="N69" s="58">
        <v>311.672</v>
      </c>
      <c r="O69" s="55">
        <f t="shared" si="1"/>
        <v>-0.9624855140391648</v>
      </c>
      <c r="P69" s="30"/>
      <c r="Q69" s="69" t="s">
        <v>342</v>
      </c>
      <c r="R69" s="54"/>
      <c r="S69" s="126"/>
      <c r="T69" s="57"/>
      <c r="U69" s="63"/>
      <c r="V69" s="69">
        <f>SUM(L66:L69)</f>
        <v>43240.747</v>
      </c>
      <c r="W69" s="57">
        <f>-0.9*V69</f>
        <v>-38916.672300000006</v>
      </c>
      <c r="X69" s="57">
        <v>-45386.47</v>
      </c>
      <c r="Y69" s="154">
        <f>X69/W69</f>
        <v>1.1662474543076489</v>
      </c>
      <c r="Z69" s="148"/>
    </row>
    <row r="70" spans="1:26" ht="12.75">
      <c r="A70" s="2">
        <v>80</v>
      </c>
      <c r="B70" s="4" t="s">
        <v>120</v>
      </c>
      <c r="C70" s="5">
        <v>36</v>
      </c>
      <c r="D70" s="48"/>
      <c r="E70" s="48"/>
      <c r="F70" s="3">
        <v>2480</v>
      </c>
      <c r="G70" s="4">
        <v>45</v>
      </c>
      <c r="H70" s="4" t="s">
        <v>119</v>
      </c>
      <c r="I70" s="4" t="s">
        <v>42</v>
      </c>
      <c r="J70" s="5">
        <v>3136</v>
      </c>
      <c r="K70" s="4" t="s">
        <v>118</v>
      </c>
      <c r="L70" s="9">
        <v>8329.6</v>
      </c>
      <c r="M70" s="10">
        <v>71</v>
      </c>
      <c r="N70" s="59">
        <v>2902.33</v>
      </c>
      <c r="O70" s="56">
        <f t="shared" si="1"/>
        <v>-0.6515643008067614</v>
      </c>
      <c r="P70" s="11"/>
      <c r="Q70" s="68">
        <v>2071.257</v>
      </c>
      <c r="R70" s="56">
        <f>-(L70-(N70-Q70))/L70</f>
        <v>-0.9002265414905878</v>
      </c>
      <c r="S70" s="127">
        <v>12119.92</v>
      </c>
      <c r="T70" s="59">
        <v>4621.393</v>
      </c>
      <c r="U70" s="64">
        <f>-(S70-T70)/S70</f>
        <v>-0.6186944303262728</v>
      </c>
      <c r="V70" s="69"/>
      <c r="W70" s="57"/>
      <c r="X70" s="57"/>
      <c r="Y70" s="154"/>
      <c r="Z70" s="147"/>
    </row>
    <row r="71" spans="1:26" ht="12.75">
      <c r="A71" s="2">
        <v>81</v>
      </c>
      <c r="B71" s="13"/>
      <c r="C71" s="14"/>
      <c r="D71" s="21"/>
      <c r="E71" s="21"/>
      <c r="F71" s="12">
        <v>2516</v>
      </c>
      <c r="G71" s="13">
        <v>49</v>
      </c>
      <c r="H71" s="13" t="s">
        <v>122</v>
      </c>
      <c r="I71" s="13" t="s">
        <v>42</v>
      </c>
      <c r="J71" s="14">
        <v>8042</v>
      </c>
      <c r="K71" s="13" t="s">
        <v>121</v>
      </c>
      <c r="L71" s="18">
        <v>7406.868</v>
      </c>
      <c r="M71" s="19">
        <v>96</v>
      </c>
      <c r="N71" s="57">
        <v>270.397</v>
      </c>
      <c r="O71" s="54">
        <f t="shared" si="1"/>
        <v>-0.9634937466146285</v>
      </c>
      <c r="P71" s="20"/>
      <c r="Q71" s="69" t="s">
        <v>342</v>
      </c>
      <c r="R71" s="54"/>
      <c r="S71" s="126">
        <v>24175.053</v>
      </c>
      <c r="T71" s="57">
        <v>1050.79</v>
      </c>
      <c r="U71" s="63">
        <f>-(S71-T71)/S71</f>
        <v>-0.9565341180430917</v>
      </c>
      <c r="V71" s="69"/>
      <c r="W71" s="57"/>
      <c r="X71" s="57"/>
      <c r="Y71" s="154"/>
      <c r="Z71" s="148"/>
    </row>
    <row r="72" spans="1:26" ht="25.5">
      <c r="A72" s="2">
        <v>82</v>
      </c>
      <c r="B72" s="13"/>
      <c r="C72" s="14"/>
      <c r="D72" s="21"/>
      <c r="E72" s="21"/>
      <c r="F72" s="12">
        <v>2526</v>
      </c>
      <c r="G72" s="13">
        <v>47</v>
      </c>
      <c r="H72" s="13" t="s">
        <v>124</v>
      </c>
      <c r="I72" s="13" t="s">
        <v>11</v>
      </c>
      <c r="J72" s="14">
        <v>3809</v>
      </c>
      <c r="K72" s="13" t="s">
        <v>123</v>
      </c>
      <c r="L72" s="18">
        <v>15071.104</v>
      </c>
      <c r="M72" s="19">
        <v>78</v>
      </c>
      <c r="N72" s="57">
        <v>20.878</v>
      </c>
      <c r="O72" s="54">
        <f t="shared" si="1"/>
        <v>-0.9986147000246298</v>
      </c>
      <c r="P72" s="20"/>
      <c r="Q72" s="69" t="s">
        <v>342</v>
      </c>
      <c r="R72" s="54"/>
      <c r="S72" s="126">
        <v>15071.104</v>
      </c>
      <c r="T72" s="57">
        <v>20.878</v>
      </c>
      <c r="U72" s="63">
        <f>-(S72-T72)/S72</f>
        <v>-0.9986147000246298</v>
      </c>
      <c r="V72" s="69"/>
      <c r="W72" s="57"/>
      <c r="X72" s="57"/>
      <c r="Y72" s="154"/>
      <c r="Z72" s="147"/>
    </row>
    <row r="73" spans="1:26" ht="25.5">
      <c r="A73" s="2">
        <v>83</v>
      </c>
      <c r="B73" s="13"/>
      <c r="C73" s="14"/>
      <c r="D73" s="15"/>
      <c r="E73" s="15"/>
      <c r="F73" s="12">
        <v>2527</v>
      </c>
      <c r="G73" s="13">
        <v>48</v>
      </c>
      <c r="H73" s="13" t="s">
        <v>126</v>
      </c>
      <c r="I73" s="13" t="s">
        <v>11</v>
      </c>
      <c r="J73" s="14">
        <v>3942</v>
      </c>
      <c r="K73" s="13" t="s">
        <v>125</v>
      </c>
      <c r="L73" s="18">
        <v>13369.98</v>
      </c>
      <c r="M73" s="19">
        <v>80</v>
      </c>
      <c r="N73" s="57">
        <v>80.256</v>
      </c>
      <c r="O73" s="54">
        <f t="shared" si="1"/>
        <v>-0.9939972984252782</v>
      </c>
      <c r="P73" s="20"/>
      <c r="Q73" s="69" t="s">
        <v>342</v>
      </c>
      <c r="R73" s="54"/>
      <c r="S73" s="126">
        <v>19443.878</v>
      </c>
      <c r="T73" s="57">
        <v>80.256</v>
      </c>
      <c r="U73" s="63">
        <f>-(S73-T73)/S73</f>
        <v>-0.9958724283293692</v>
      </c>
      <c r="V73" s="69"/>
      <c r="W73" s="57"/>
      <c r="X73" s="57"/>
      <c r="Y73" s="154"/>
      <c r="Z73" s="147"/>
    </row>
    <row r="74" spans="1:26" ht="25.5">
      <c r="A74" s="2">
        <v>84</v>
      </c>
      <c r="B74" s="13"/>
      <c r="C74" s="14"/>
      <c r="D74" s="14">
        <v>99</v>
      </c>
      <c r="E74" s="14">
        <v>22.470000000001164</v>
      </c>
      <c r="F74" s="12">
        <v>2549</v>
      </c>
      <c r="G74" s="13">
        <v>44</v>
      </c>
      <c r="H74" s="13" t="s">
        <v>128</v>
      </c>
      <c r="I74" s="13" t="s">
        <v>11</v>
      </c>
      <c r="J74" s="14">
        <v>2642</v>
      </c>
      <c r="K74" s="13" t="s">
        <v>127</v>
      </c>
      <c r="L74" s="18">
        <v>26689.095</v>
      </c>
      <c r="M74" s="19">
        <v>54.75</v>
      </c>
      <c r="N74" s="57">
        <v>4315.574</v>
      </c>
      <c r="O74" s="54">
        <f t="shared" si="1"/>
        <v>-0.8383019731467103</v>
      </c>
      <c r="P74" s="20"/>
      <c r="Q74" s="69">
        <f>L75*0.1</f>
        <v>1230.8946</v>
      </c>
      <c r="R74" s="54">
        <f>-(L74-(N74-Q74))/L74</f>
        <v>-0.8844217310478305</v>
      </c>
      <c r="S74" s="126">
        <v>38998.041</v>
      </c>
      <c r="T74" s="57">
        <v>4315.574</v>
      </c>
      <c r="U74" s="63">
        <f>-(S74-T74)/S74</f>
        <v>-0.8893386978079232</v>
      </c>
      <c r="V74" s="69"/>
      <c r="W74" s="57"/>
      <c r="X74" s="57"/>
      <c r="Y74" s="154"/>
      <c r="Z74" s="147"/>
    </row>
    <row r="75" spans="1:26" ht="12.75">
      <c r="A75" s="2">
        <v>85</v>
      </c>
      <c r="B75" s="13"/>
      <c r="C75" s="14"/>
      <c r="D75" s="21"/>
      <c r="E75" s="21"/>
      <c r="F75" s="12"/>
      <c r="G75" s="13"/>
      <c r="H75" s="13"/>
      <c r="I75" s="13"/>
      <c r="J75" s="14">
        <v>8102</v>
      </c>
      <c r="K75" s="13" t="s">
        <v>129</v>
      </c>
      <c r="L75" s="18">
        <v>12308.946</v>
      </c>
      <c r="M75" s="19">
        <v>99</v>
      </c>
      <c r="N75" s="57">
        <v>0</v>
      </c>
      <c r="O75" s="54">
        <f t="shared" si="1"/>
        <v>-1</v>
      </c>
      <c r="P75" s="20"/>
      <c r="Q75" s="69" t="s">
        <v>342</v>
      </c>
      <c r="R75" s="54"/>
      <c r="S75" s="126"/>
      <c r="T75" s="57"/>
      <c r="U75" s="63"/>
      <c r="V75" s="69"/>
      <c r="W75" s="57"/>
      <c r="X75" s="57"/>
      <c r="Y75" s="154"/>
      <c r="Z75" s="147"/>
    </row>
    <row r="76" spans="1:26" ht="25.5">
      <c r="A76" s="2">
        <v>86</v>
      </c>
      <c r="B76" s="13"/>
      <c r="C76" s="14"/>
      <c r="D76" s="21"/>
      <c r="E76" s="14">
        <v>26.590000000000146</v>
      </c>
      <c r="F76" s="12">
        <v>2554</v>
      </c>
      <c r="G76" s="13">
        <v>46</v>
      </c>
      <c r="H76" s="13" t="s">
        <v>131</v>
      </c>
      <c r="I76" s="13" t="s">
        <v>11</v>
      </c>
      <c r="J76" s="14">
        <v>1619</v>
      </c>
      <c r="K76" s="13" t="s">
        <v>130</v>
      </c>
      <c r="L76" s="18">
        <v>32140.656000000003</v>
      </c>
      <c r="M76" s="19">
        <v>44.8</v>
      </c>
      <c r="N76" s="57">
        <v>4091.685</v>
      </c>
      <c r="O76" s="54">
        <f t="shared" si="1"/>
        <v>-0.8726944154469031</v>
      </c>
      <c r="P76" s="20"/>
      <c r="Q76" s="69">
        <v>18205.528</v>
      </c>
      <c r="R76" s="54">
        <f>-(L76-(N76-Q76))/L76</f>
        <v>-1.4391274092227613</v>
      </c>
      <c r="S76" s="126">
        <v>51907.345</v>
      </c>
      <c r="T76" s="57">
        <v>5652.846</v>
      </c>
      <c r="U76" s="63">
        <f>-(S76-T76)/S76</f>
        <v>-0.8910973774520735</v>
      </c>
      <c r="V76" s="69"/>
      <c r="W76" s="57"/>
      <c r="X76" s="57"/>
      <c r="Y76" s="154"/>
      <c r="Z76" s="147"/>
    </row>
    <row r="77" spans="1:26" ht="12.75">
      <c r="A77" s="2">
        <v>87</v>
      </c>
      <c r="B77" s="13"/>
      <c r="C77" s="14"/>
      <c r="D77" s="21"/>
      <c r="E77" s="21"/>
      <c r="F77" s="12">
        <v>2594</v>
      </c>
      <c r="G77" s="13">
        <v>50</v>
      </c>
      <c r="H77" s="13" t="s">
        <v>133</v>
      </c>
      <c r="I77" s="13" t="s">
        <v>42</v>
      </c>
      <c r="J77" s="14">
        <v>3406</v>
      </c>
      <c r="K77" s="13" t="s">
        <v>132</v>
      </c>
      <c r="L77" s="18">
        <v>1746.058</v>
      </c>
      <c r="M77" s="19">
        <v>76</v>
      </c>
      <c r="N77" s="57">
        <v>257.914</v>
      </c>
      <c r="O77" s="54">
        <f t="shared" si="1"/>
        <v>-0.8522878392355809</v>
      </c>
      <c r="P77" s="20"/>
      <c r="Q77" s="69">
        <v>607.984</v>
      </c>
      <c r="R77" s="54">
        <f>-(L77-(N77-Q77))/L77</f>
        <v>-1.2004916216987065</v>
      </c>
      <c r="S77" s="126">
        <v>2469.658</v>
      </c>
      <c r="T77" s="57">
        <v>373.53</v>
      </c>
      <c r="U77" s="63">
        <f>-(S77-T77)/S77</f>
        <v>-0.8487523373681699</v>
      </c>
      <c r="V77" s="69"/>
      <c r="W77" s="57"/>
      <c r="X77" s="57"/>
      <c r="Y77" s="154"/>
      <c r="Z77" s="147"/>
    </row>
    <row r="78" spans="1:26" ht="25.5">
      <c r="A78" s="2">
        <v>88</v>
      </c>
      <c r="B78" s="13"/>
      <c r="C78" s="14"/>
      <c r="D78" s="21"/>
      <c r="E78" s="21"/>
      <c r="F78" s="12">
        <v>2642</v>
      </c>
      <c r="G78" s="13">
        <v>51</v>
      </c>
      <c r="H78" s="13" t="s">
        <v>135</v>
      </c>
      <c r="I78" s="13" t="s">
        <v>11</v>
      </c>
      <c r="J78" s="14">
        <v>6264</v>
      </c>
      <c r="K78" s="13" t="s">
        <v>134</v>
      </c>
      <c r="L78" s="18">
        <v>14725.59</v>
      </c>
      <c r="M78" s="19">
        <v>91</v>
      </c>
      <c r="N78" s="57">
        <v>0</v>
      </c>
      <c r="O78" s="54">
        <f t="shared" si="1"/>
        <v>-1</v>
      </c>
      <c r="P78" s="20"/>
      <c r="Q78" s="69" t="s">
        <v>342</v>
      </c>
      <c r="R78" s="54"/>
      <c r="S78" s="126">
        <v>26394.692</v>
      </c>
      <c r="T78" s="57">
        <v>0</v>
      </c>
      <c r="U78" s="63">
        <f>-(S78-T78)/S78</f>
        <v>-1</v>
      </c>
      <c r="V78" s="69"/>
      <c r="W78" s="57"/>
      <c r="X78" s="57"/>
      <c r="Y78" s="154"/>
      <c r="Z78" s="147"/>
    </row>
    <row r="79" spans="1:26" ht="12.75">
      <c r="A79" s="2">
        <v>89</v>
      </c>
      <c r="B79" s="13"/>
      <c r="C79" s="14"/>
      <c r="D79" s="21"/>
      <c r="E79" s="15"/>
      <c r="F79" s="12">
        <v>8006</v>
      </c>
      <c r="G79" s="13">
        <v>52</v>
      </c>
      <c r="H79" s="13" t="s">
        <v>294</v>
      </c>
      <c r="I79" s="13" t="s">
        <v>42</v>
      </c>
      <c r="J79" s="14">
        <v>6113</v>
      </c>
      <c r="K79" s="13" t="s">
        <v>295</v>
      </c>
      <c r="L79" s="18">
        <v>2995.937</v>
      </c>
      <c r="M79" s="19">
        <v>88</v>
      </c>
      <c r="N79" s="57">
        <v>138.86</v>
      </c>
      <c r="O79" s="54">
        <f t="shared" si="1"/>
        <v>-0.9536505607427659</v>
      </c>
      <c r="P79" s="20"/>
      <c r="Q79" s="69" t="s">
        <v>342</v>
      </c>
      <c r="R79" s="54"/>
      <c r="S79" s="126">
        <v>6821.027</v>
      </c>
      <c r="T79" s="57">
        <v>281.081</v>
      </c>
      <c r="U79" s="63">
        <f>-(S79-T79)/S79</f>
        <v>-0.9587919824976503</v>
      </c>
      <c r="V79" s="69"/>
      <c r="W79" s="57"/>
      <c r="X79" s="57"/>
      <c r="Y79" s="154"/>
      <c r="Z79" s="148"/>
    </row>
    <row r="80" spans="1:26" ht="13.5" thickBot="1">
      <c r="A80" s="2">
        <v>90</v>
      </c>
      <c r="B80" s="23"/>
      <c r="C80" s="24"/>
      <c r="D80" s="26"/>
      <c r="E80" s="26"/>
      <c r="F80" s="22"/>
      <c r="G80" s="23"/>
      <c r="H80" s="23"/>
      <c r="I80" s="23"/>
      <c r="J80" s="24">
        <v>6705</v>
      </c>
      <c r="K80" s="23" t="s">
        <v>293</v>
      </c>
      <c r="L80" s="28">
        <v>3825.09</v>
      </c>
      <c r="M80" s="29">
        <v>93</v>
      </c>
      <c r="N80" s="58">
        <v>142.221</v>
      </c>
      <c r="O80" s="55">
        <f t="shared" si="1"/>
        <v>-0.962818914064767</v>
      </c>
      <c r="P80" s="30"/>
      <c r="Q80" s="70" t="s">
        <v>342</v>
      </c>
      <c r="R80" s="55"/>
      <c r="S80" s="128"/>
      <c r="T80" s="58"/>
      <c r="U80" s="65"/>
      <c r="V80" s="69">
        <f>SUM(L70:L80)</f>
        <v>138608.924</v>
      </c>
      <c r="W80" s="57">
        <f>-0.9*V80</f>
        <v>-124748.0316</v>
      </c>
      <c r="X80" s="57">
        <v>-158006.26799999998</v>
      </c>
      <c r="Y80" s="154">
        <f>X80/W80</f>
        <v>1.2666032960475184</v>
      </c>
      <c r="Z80" s="148"/>
    </row>
    <row r="81" spans="1:26" ht="12.75" customHeight="1">
      <c r="A81" s="2">
        <v>91</v>
      </c>
      <c r="B81" s="4" t="s">
        <v>138</v>
      </c>
      <c r="C81" s="5">
        <v>37</v>
      </c>
      <c r="D81" s="48"/>
      <c r="E81" s="48"/>
      <c r="F81" s="3">
        <v>2709</v>
      </c>
      <c r="G81" s="4">
        <v>56</v>
      </c>
      <c r="H81" s="4" t="s">
        <v>137</v>
      </c>
      <c r="I81" s="4" t="s">
        <v>11</v>
      </c>
      <c r="J81" s="5">
        <v>8042</v>
      </c>
      <c r="K81" s="4" t="s">
        <v>136</v>
      </c>
      <c r="L81" s="9">
        <v>9459.078</v>
      </c>
      <c r="M81" s="10">
        <v>97</v>
      </c>
      <c r="N81" s="59">
        <v>7046.595</v>
      </c>
      <c r="O81" s="56">
        <f t="shared" si="1"/>
        <v>-0.25504420198247646</v>
      </c>
      <c r="P81" s="11"/>
      <c r="Q81" s="69">
        <v>3513.56</v>
      </c>
      <c r="R81" s="54">
        <f>-(L81-(N81-Q81))/L81</f>
        <v>-0.6264926666214191</v>
      </c>
      <c r="S81" s="126">
        <v>15534.885</v>
      </c>
      <c r="T81" s="57">
        <v>9608.842</v>
      </c>
      <c r="U81" s="63">
        <f>-(S81-T81)/S81</f>
        <v>-0.38146680841216396</v>
      </c>
      <c r="V81" s="69"/>
      <c r="W81" s="57"/>
      <c r="X81" s="57"/>
      <c r="Y81" s="154"/>
      <c r="Z81" s="147"/>
    </row>
    <row r="82" spans="1:26" ht="12.75" customHeight="1">
      <c r="A82" s="2">
        <v>92</v>
      </c>
      <c r="B82" s="13"/>
      <c r="C82" s="14"/>
      <c r="D82" s="16">
        <v>66</v>
      </c>
      <c r="E82" s="14">
        <v>27.140000000003056</v>
      </c>
      <c r="F82" s="12">
        <v>2712</v>
      </c>
      <c r="G82" s="13">
        <v>59</v>
      </c>
      <c r="H82" s="13" t="s">
        <v>140</v>
      </c>
      <c r="I82" s="13" t="s">
        <v>11</v>
      </c>
      <c r="J82" s="14">
        <v>1619</v>
      </c>
      <c r="K82" s="13" t="s">
        <v>142</v>
      </c>
      <c r="L82" s="18">
        <v>30610.492</v>
      </c>
      <c r="M82" s="19">
        <v>45.5</v>
      </c>
      <c r="N82" s="57">
        <v>2719.821</v>
      </c>
      <c r="O82" s="54">
        <f t="shared" si="1"/>
        <v>-0.9111474261831531</v>
      </c>
      <c r="P82" s="20"/>
      <c r="Q82" s="69" t="s">
        <v>342</v>
      </c>
      <c r="R82" s="54"/>
      <c r="S82" s="126">
        <v>95609.529</v>
      </c>
      <c r="T82" s="57">
        <v>9334.43</v>
      </c>
      <c r="U82" s="63">
        <f>-(S82-T82)/S82</f>
        <v>-0.9023692502449205</v>
      </c>
      <c r="V82" s="69"/>
      <c r="W82" s="57"/>
      <c r="X82" s="57"/>
      <c r="Y82" s="154"/>
      <c r="Z82" s="147"/>
    </row>
    <row r="83" spans="1:26" ht="12.75">
      <c r="A83" s="2">
        <v>93</v>
      </c>
      <c r="B83" s="13"/>
      <c r="C83" s="14"/>
      <c r="D83" s="14">
        <v>47</v>
      </c>
      <c r="E83" s="14">
        <v>26.090000000000146</v>
      </c>
      <c r="F83" s="12"/>
      <c r="G83" s="13"/>
      <c r="H83" s="13"/>
      <c r="I83" s="13"/>
      <c r="J83" s="14">
        <v>2828</v>
      </c>
      <c r="K83" s="13" t="s">
        <v>141</v>
      </c>
      <c r="L83" s="18">
        <v>29717.935</v>
      </c>
      <c r="M83" s="19">
        <v>58.8</v>
      </c>
      <c r="N83" s="57">
        <v>1863.665</v>
      </c>
      <c r="O83" s="54">
        <f t="shared" si="1"/>
        <v>-0.9372882065998193</v>
      </c>
      <c r="P83" s="20"/>
      <c r="Q83" s="69" t="s">
        <v>342</v>
      </c>
      <c r="R83" s="54"/>
      <c r="S83" s="126"/>
      <c r="T83" s="57"/>
      <c r="U83" s="63"/>
      <c r="V83" s="69"/>
      <c r="W83" s="57"/>
      <c r="X83" s="57"/>
      <c r="Y83" s="154"/>
      <c r="Z83" s="147"/>
    </row>
    <row r="84" spans="1:26" ht="12.75">
      <c r="A84" s="2">
        <v>94</v>
      </c>
      <c r="B84" s="13"/>
      <c r="C84" s="14"/>
      <c r="D84" s="14">
        <v>97</v>
      </c>
      <c r="E84" s="14">
        <v>10.729999999999563</v>
      </c>
      <c r="F84" s="12"/>
      <c r="G84" s="13"/>
      <c r="H84" s="13"/>
      <c r="I84" s="13"/>
      <c r="J84" s="14">
        <v>2828</v>
      </c>
      <c r="K84" s="13" t="s">
        <v>139</v>
      </c>
      <c r="L84" s="18">
        <v>12027.594</v>
      </c>
      <c r="M84" s="19">
        <v>59</v>
      </c>
      <c r="N84" s="57">
        <v>1649.618</v>
      </c>
      <c r="O84" s="54">
        <f t="shared" si="1"/>
        <v>-0.8628472161597739</v>
      </c>
      <c r="P84" s="20"/>
      <c r="Q84" s="69">
        <f>N84-0.1*L84</f>
        <v>446.8586</v>
      </c>
      <c r="R84" s="54">
        <f>-(L84-(N84-Q84))/L84</f>
        <v>-0.8999999999999999</v>
      </c>
      <c r="S84" s="126"/>
      <c r="T84" s="57"/>
      <c r="U84" s="63"/>
      <c r="V84" s="69"/>
      <c r="W84" s="57"/>
      <c r="X84" s="57"/>
      <c r="Y84" s="154"/>
      <c r="Z84" s="147"/>
    </row>
    <row r="85" spans="1:26" ht="12.75">
      <c r="A85" s="2">
        <v>95</v>
      </c>
      <c r="B85" s="13"/>
      <c r="C85" s="14"/>
      <c r="D85" s="14">
        <v>48</v>
      </c>
      <c r="E85" s="14">
        <v>20.409999999999854</v>
      </c>
      <c r="F85" s="12"/>
      <c r="G85" s="13"/>
      <c r="H85" s="13"/>
      <c r="I85" s="13"/>
      <c r="J85" s="14">
        <v>2866</v>
      </c>
      <c r="K85" s="13" t="s">
        <v>143</v>
      </c>
      <c r="L85" s="18">
        <v>23253.508</v>
      </c>
      <c r="M85" s="19">
        <v>63.5</v>
      </c>
      <c r="N85" s="57">
        <v>3101.326</v>
      </c>
      <c r="O85" s="54">
        <f t="shared" si="1"/>
        <v>-0.8666297575402386</v>
      </c>
      <c r="P85" s="20"/>
      <c r="Q85" s="69">
        <f>0.1*(L82+L83)-(N82+N83)-Q84</f>
        <v>1002.4981000000002</v>
      </c>
      <c r="R85" s="54">
        <f>-(L85-(N85-Q85))/L85</f>
        <v>-0.909741450623278</v>
      </c>
      <c r="S85" s="126"/>
      <c r="T85" s="57"/>
      <c r="U85" s="63"/>
      <c r="V85" s="69"/>
      <c r="W85" s="57"/>
      <c r="X85" s="57"/>
      <c r="Y85" s="154"/>
      <c r="Z85" s="147"/>
    </row>
    <row r="86" spans="1:26" ht="25.5">
      <c r="A86" s="2">
        <v>96</v>
      </c>
      <c r="B86" s="13"/>
      <c r="C86" s="14"/>
      <c r="D86" s="21"/>
      <c r="E86" s="21"/>
      <c r="F86" s="12">
        <v>2713</v>
      </c>
      <c r="G86" s="13">
        <v>55</v>
      </c>
      <c r="H86" s="13" t="s">
        <v>145</v>
      </c>
      <c r="I86" s="13" t="s">
        <v>11</v>
      </c>
      <c r="J86" s="14">
        <v>2840</v>
      </c>
      <c r="K86" s="13" t="s">
        <v>144</v>
      </c>
      <c r="L86" s="18">
        <v>14491.977</v>
      </c>
      <c r="M86" s="19">
        <v>61</v>
      </c>
      <c r="N86" s="57">
        <v>8850.229</v>
      </c>
      <c r="O86" s="54">
        <f t="shared" si="1"/>
        <v>-0.38930147349806044</v>
      </c>
      <c r="P86" s="20"/>
      <c r="Q86" s="69">
        <v>2242.635000000001</v>
      </c>
      <c r="R86" s="54">
        <f>-(L86-(N86-Q86))/L86</f>
        <v>-0.5440515810920761</v>
      </c>
      <c r="S86" s="126">
        <v>20865.24</v>
      </c>
      <c r="T86" s="57">
        <v>12980.857</v>
      </c>
      <c r="U86" s="63">
        <f>-(S86-T86)/S86</f>
        <v>-0.377871665986109</v>
      </c>
      <c r="V86" s="69"/>
      <c r="W86" s="57"/>
      <c r="X86" s="57"/>
      <c r="Y86" s="154"/>
      <c r="Z86" s="147"/>
    </row>
    <row r="87" spans="1:26" ht="25.5">
      <c r="A87" s="2">
        <v>97</v>
      </c>
      <c r="B87" s="13"/>
      <c r="C87" s="14"/>
      <c r="D87" s="14">
        <v>93</v>
      </c>
      <c r="E87" s="14">
        <v>17</v>
      </c>
      <c r="F87" s="12">
        <v>2721</v>
      </c>
      <c r="G87" s="13">
        <v>54</v>
      </c>
      <c r="H87" s="13" t="s">
        <v>147</v>
      </c>
      <c r="I87" s="13" t="s">
        <v>11</v>
      </c>
      <c r="J87" s="14">
        <v>3319</v>
      </c>
      <c r="K87" s="13" t="s">
        <v>146</v>
      </c>
      <c r="L87" s="18">
        <v>19429.478</v>
      </c>
      <c r="M87" s="19">
        <v>75.16666666666667</v>
      </c>
      <c r="N87" s="57">
        <v>308.091</v>
      </c>
      <c r="O87" s="54">
        <f t="shared" si="1"/>
        <v>-0.984143114910241</v>
      </c>
      <c r="P87" s="20"/>
      <c r="Q87" s="69" t="s">
        <v>342</v>
      </c>
      <c r="R87" s="54"/>
      <c r="S87" s="126">
        <v>22096.495</v>
      </c>
      <c r="T87" s="57">
        <v>308.091</v>
      </c>
      <c r="U87" s="63">
        <f>-(S87-T87)/S87</f>
        <v>-0.9860570194503698</v>
      </c>
      <c r="V87" s="69"/>
      <c r="W87" s="57"/>
      <c r="X87" s="57"/>
      <c r="Y87" s="154"/>
      <c r="Z87" s="148"/>
    </row>
    <row r="88" spans="1:26" ht="25.5">
      <c r="A88" s="2">
        <v>98</v>
      </c>
      <c r="B88" s="13"/>
      <c r="C88" s="14"/>
      <c r="D88" s="14">
        <v>68</v>
      </c>
      <c r="E88" s="14">
        <v>24.229999999999563</v>
      </c>
      <c r="F88" s="12">
        <v>2727</v>
      </c>
      <c r="G88" s="13">
        <v>57</v>
      </c>
      <c r="H88" s="13" t="s">
        <v>149</v>
      </c>
      <c r="I88" s="13" t="s">
        <v>11</v>
      </c>
      <c r="J88" s="14">
        <v>3113</v>
      </c>
      <c r="K88" s="13" t="s">
        <v>150</v>
      </c>
      <c r="L88" s="18">
        <v>27322.995</v>
      </c>
      <c r="M88" s="19">
        <v>68.33333333333333</v>
      </c>
      <c r="N88" s="57">
        <v>1304.619</v>
      </c>
      <c r="O88" s="54">
        <f t="shared" si="1"/>
        <v>-0.9522519767690182</v>
      </c>
      <c r="P88" s="20"/>
      <c r="Q88" s="69" t="s">
        <v>342</v>
      </c>
      <c r="R88" s="54"/>
      <c r="S88" s="126">
        <v>82260.162</v>
      </c>
      <c r="T88" s="57">
        <v>3852.798</v>
      </c>
      <c r="U88" s="63">
        <f>-(S88-T88)/S88</f>
        <v>-0.9531632578112356</v>
      </c>
      <c r="V88" s="69"/>
      <c r="W88" s="57"/>
      <c r="X88" s="57"/>
      <c r="Y88" s="154"/>
      <c r="Z88" s="148"/>
    </row>
    <row r="89" spans="1:26" ht="12.75">
      <c r="A89" s="2">
        <v>99</v>
      </c>
      <c r="B89" s="13"/>
      <c r="C89" s="14"/>
      <c r="D89" s="14">
        <v>71</v>
      </c>
      <c r="E89" s="14">
        <v>23.450000000000728</v>
      </c>
      <c r="F89" s="12"/>
      <c r="G89" s="13"/>
      <c r="H89" s="13"/>
      <c r="I89" s="13"/>
      <c r="J89" s="14">
        <v>3122</v>
      </c>
      <c r="K89" s="13" t="s">
        <v>148</v>
      </c>
      <c r="L89" s="18">
        <v>26381.424</v>
      </c>
      <c r="M89" s="19">
        <v>69.4</v>
      </c>
      <c r="N89" s="57">
        <v>1291.006</v>
      </c>
      <c r="O89" s="54">
        <f t="shared" si="1"/>
        <v>-0.9510638243030398</v>
      </c>
      <c r="P89" s="20"/>
      <c r="Q89" s="69" t="s">
        <v>342</v>
      </c>
      <c r="R89" s="54"/>
      <c r="S89" s="126"/>
      <c r="T89" s="57"/>
      <c r="U89" s="63"/>
      <c r="V89" s="69"/>
      <c r="W89" s="57"/>
      <c r="X89" s="57"/>
      <c r="Y89" s="154"/>
      <c r="Z89" s="148"/>
    </row>
    <row r="90" spans="1:26" ht="25.5">
      <c r="A90" s="2">
        <v>100</v>
      </c>
      <c r="B90" s="13"/>
      <c r="C90" s="14"/>
      <c r="D90" s="14">
        <v>59</v>
      </c>
      <c r="E90" s="14">
        <v>24.270000000000437</v>
      </c>
      <c r="F90" s="12">
        <v>6250</v>
      </c>
      <c r="G90" s="13">
        <v>58</v>
      </c>
      <c r="H90" s="13" t="s">
        <v>282</v>
      </c>
      <c r="I90" s="13" t="s">
        <v>11</v>
      </c>
      <c r="J90" s="14">
        <v>1733</v>
      </c>
      <c r="K90" s="13" t="s">
        <v>281</v>
      </c>
      <c r="L90" s="18">
        <v>27410.227</v>
      </c>
      <c r="M90" s="19">
        <v>47.75</v>
      </c>
      <c r="N90" s="57">
        <v>7235.33</v>
      </c>
      <c r="O90" s="54">
        <f t="shared" si="1"/>
        <v>-0.736035385624497</v>
      </c>
      <c r="P90" s="20"/>
      <c r="Q90" s="67" t="s">
        <v>342</v>
      </c>
      <c r="R90" s="54"/>
      <c r="S90" s="126">
        <v>27410.227</v>
      </c>
      <c r="T90" s="57">
        <v>7235.33</v>
      </c>
      <c r="U90" s="63">
        <f>-(S90-T90)/S90</f>
        <v>-0.736035385624497</v>
      </c>
      <c r="V90" s="69"/>
      <c r="W90" s="57"/>
      <c r="X90" s="57"/>
      <c r="Y90" s="154"/>
      <c r="Z90" s="147"/>
    </row>
    <row r="91" spans="1:26" ht="25.5">
      <c r="A91" s="2">
        <v>101</v>
      </c>
      <c r="B91" s="13"/>
      <c r="C91" s="14"/>
      <c r="D91" s="14">
        <v>22</v>
      </c>
      <c r="E91" s="14">
        <v>51.00999999999476</v>
      </c>
      <c r="F91" s="12">
        <v>8042</v>
      </c>
      <c r="G91" s="13">
        <v>53</v>
      </c>
      <c r="H91" s="13" t="s">
        <v>297</v>
      </c>
      <c r="I91" s="13" t="s">
        <v>11</v>
      </c>
      <c r="J91" s="14">
        <v>703</v>
      </c>
      <c r="K91" s="13" t="s">
        <v>296</v>
      </c>
      <c r="L91" s="18">
        <v>57848.792</v>
      </c>
      <c r="M91" s="19">
        <v>15.333333333333334</v>
      </c>
      <c r="N91" s="57">
        <v>1675.979</v>
      </c>
      <c r="O91" s="54">
        <f t="shared" si="1"/>
        <v>-0.9710282800719503</v>
      </c>
      <c r="P91" s="20"/>
      <c r="Q91" s="69" t="s">
        <v>342</v>
      </c>
      <c r="R91" s="54"/>
      <c r="S91" s="126">
        <v>103085.067</v>
      </c>
      <c r="T91" s="57">
        <v>3307.569</v>
      </c>
      <c r="U91" s="63">
        <f>-(S91-T91)/S91</f>
        <v>-0.967914179073095</v>
      </c>
      <c r="V91" s="69"/>
      <c r="W91" s="57"/>
      <c r="X91" s="57"/>
      <c r="Y91" s="154"/>
      <c r="Z91" s="148"/>
    </row>
    <row r="92" spans="1:26" ht="13.5" thickBot="1">
      <c r="A92" s="2">
        <v>102</v>
      </c>
      <c r="B92" s="23"/>
      <c r="C92" s="24"/>
      <c r="D92" s="24">
        <v>34</v>
      </c>
      <c r="E92" s="24">
        <v>40.06999999999971</v>
      </c>
      <c r="F92" s="22"/>
      <c r="G92" s="23"/>
      <c r="H92" s="23"/>
      <c r="I92" s="23"/>
      <c r="J92" s="24">
        <v>988</v>
      </c>
      <c r="K92" s="23" t="s">
        <v>298</v>
      </c>
      <c r="L92" s="28">
        <v>45236.275</v>
      </c>
      <c r="M92" s="29">
        <v>24</v>
      </c>
      <c r="N92" s="58">
        <v>1631.59</v>
      </c>
      <c r="O92" s="55">
        <f t="shared" si="1"/>
        <v>-0.963931822414644</v>
      </c>
      <c r="P92" s="30"/>
      <c r="Q92" s="69" t="s">
        <v>342</v>
      </c>
      <c r="R92" s="54"/>
      <c r="S92" s="126"/>
      <c r="T92" s="57"/>
      <c r="U92" s="63"/>
      <c r="V92" s="69">
        <f>SUM(L81:L92)</f>
        <v>323189.775</v>
      </c>
      <c r="W92" s="57">
        <f>-0.9*V92</f>
        <v>-290870.79750000004</v>
      </c>
      <c r="X92" s="57">
        <v>-389486.26900000003</v>
      </c>
      <c r="Y92" s="154">
        <f>X92/W92</f>
        <v>1.3390353117177394</v>
      </c>
      <c r="Z92" s="148"/>
    </row>
    <row r="93" spans="1:26" ht="25.5">
      <c r="A93" s="2">
        <v>103</v>
      </c>
      <c r="B93" s="4" t="s">
        <v>153</v>
      </c>
      <c r="C93" s="5">
        <v>39</v>
      </c>
      <c r="D93" s="5">
        <v>15</v>
      </c>
      <c r="E93" s="5">
        <v>33</v>
      </c>
      <c r="F93" s="3">
        <v>2828</v>
      </c>
      <c r="G93" s="4">
        <v>61</v>
      </c>
      <c r="H93" s="4" t="s">
        <v>152</v>
      </c>
      <c r="I93" s="4" t="s">
        <v>11</v>
      </c>
      <c r="J93" s="5">
        <v>709</v>
      </c>
      <c r="K93" s="4" t="s">
        <v>151</v>
      </c>
      <c r="L93" s="9">
        <v>37831.736</v>
      </c>
      <c r="M93" s="10">
        <v>21.833333333333332</v>
      </c>
      <c r="N93" s="59">
        <v>3164.866</v>
      </c>
      <c r="O93" s="56">
        <f t="shared" si="1"/>
        <v>-0.916343622190639</v>
      </c>
      <c r="P93" s="11"/>
      <c r="Q93" s="68" t="s">
        <v>342</v>
      </c>
      <c r="R93" s="56"/>
      <c r="S93" s="127">
        <v>74750.574</v>
      </c>
      <c r="T93" s="59">
        <v>25115.641</v>
      </c>
      <c r="U93" s="64">
        <f>-(S93-T93)/S93</f>
        <v>-0.664007382739295</v>
      </c>
      <c r="V93" s="69"/>
      <c r="W93" s="57"/>
      <c r="X93" s="57"/>
      <c r="Y93" s="154"/>
      <c r="Z93" s="148"/>
    </row>
    <row r="94" spans="1:26" ht="12.75">
      <c r="A94" s="2">
        <v>104</v>
      </c>
      <c r="B94" s="13"/>
      <c r="C94" s="14"/>
      <c r="D94" s="14">
        <v>83</v>
      </c>
      <c r="E94" s="14">
        <v>18.260000000002037</v>
      </c>
      <c r="F94" s="12"/>
      <c r="G94" s="13"/>
      <c r="H94" s="13"/>
      <c r="I94" s="13"/>
      <c r="J94" s="14">
        <v>2712</v>
      </c>
      <c r="K94" s="13" t="s">
        <v>154</v>
      </c>
      <c r="L94" s="18">
        <v>21367.32</v>
      </c>
      <c r="M94" s="19">
        <v>56</v>
      </c>
      <c r="N94" s="57">
        <v>1650.055</v>
      </c>
      <c r="O94" s="54">
        <f t="shared" si="1"/>
        <v>-0.9227766982476042</v>
      </c>
      <c r="P94" s="20"/>
      <c r="Q94" s="69" t="s">
        <v>342</v>
      </c>
      <c r="R94" s="54"/>
      <c r="S94" s="126"/>
      <c r="T94" s="57"/>
      <c r="U94" s="63"/>
      <c r="V94" s="69"/>
      <c r="W94" s="57"/>
      <c r="X94" s="57"/>
      <c r="Y94" s="154"/>
      <c r="Z94" s="148"/>
    </row>
    <row r="95" spans="1:26" ht="12.75">
      <c r="A95" s="2">
        <v>105</v>
      </c>
      <c r="B95" s="13"/>
      <c r="C95" s="14"/>
      <c r="D95" s="14">
        <v>70</v>
      </c>
      <c r="E95" s="21"/>
      <c r="F95" s="12"/>
      <c r="G95" s="13"/>
      <c r="H95" s="13"/>
      <c r="I95" s="13"/>
      <c r="J95" s="14">
        <v>3943</v>
      </c>
      <c r="K95" s="13" t="s">
        <v>155</v>
      </c>
      <c r="L95" s="18">
        <v>15551.518</v>
      </c>
      <c r="M95" s="19">
        <v>80</v>
      </c>
      <c r="N95" s="57">
        <v>20300.72</v>
      </c>
      <c r="O95" s="54">
        <f t="shared" si="1"/>
        <v>0.3053851077431799</v>
      </c>
      <c r="P95" s="20"/>
      <c r="Q95" s="69">
        <f>0.1*(L93+L94)-(N93+N94)</f>
        <v>1104.9845999999998</v>
      </c>
      <c r="R95" s="54">
        <f>-(L95-(N95-Q95))/L95</f>
        <v>0.2343319411005409</v>
      </c>
      <c r="S95" s="126"/>
      <c r="T95" s="57"/>
      <c r="U95" s="63"/>
      <c r="V95" s="69"/>
      <c r="W95" s="57"/>
      <c r="X95" s="57"/>
      <c r="Y95" s="154"/>
      <c r="Z95" s="147"/>
    </row>
    <row r="96" spans="1:26" ht="25.5">
      <c r="A96" s="2">
        <v>106</v>
      </c>
      <c r="B96" s="13"/>
      <c r="C96" s="14"/>
      <c r="D96" s="14">
        <v>100</v>
      </c>
      <c r="E96" s="14">
        <v>26.909999999999854</v>
      </c>
      <c r="F96" s="12">
        <v>2830</v>
      </c>
      <c r="G96" s="13">
        <v>74</v>
      </c>
      <c r="H96" s="13" t="s">
        <v>157</v>
      </c>
      <c r="I96" s="13" t="s">
        <v>11</v>
      </c>
      <c r="J96" s="14">
        <v>1626</v>
      </c>
      <c r="K96" s="13" t="s">
        <v>156</v>
      </c>
      <c r="L96" s="18">
        <v>30511.138</v>
      </c>
      <c r="M96" s="19">
        <v>45.833333333333336</v>
      </c>
      <c r="N96" s="57">
        <v>57308.221</v>
      </c>
      <c r="O96" s="54">
        <f t="shared" si="1"/>
        <v>0.8782721575314562</v>
      </c>
      <c r="P96" s="20"/>
      <c r="Q96" s="69">
        <v>5893.1630000000005</v>
      </c>
      <c r="R96" s="54">
        <f>-(L96-(N96-Q96))/L96</f>
        <v>0.6851242323377121</v>
      </c>
      <c r="S96" s="126">
        <v>69930.582</v>
      </c>
      <c r="T96" s="57">
        <v>90834.502</v>
      </c>
      <c r="U96" s="63">
        <f>-(S96-T96)/S96</f>
        <v>0.2989238671000908</v>
      </c>
      <c r="V96" s="69"/>
      <c r="W96" s="57"/>
      <c r="X96" s="57"/>
      <c r="Y96" s="154"/>
      <c r="Z96" s="147"/>
    </row>
    <row r="97" spans="1:26" ht="25.5">
      <c r="A97" s="2">
        <v>107</v>
      </c>
      <c r="B97" s="13"/>
      <c r="C97" s="14"/>
      <c r="D97" s="14">
        <v>77</v>
      </c>
      <c r="E97" s="14">
        <v>41.529999999998836</v>
      </c>
      <c r="F97" s="12">
        <v>2832</v>
      </c>
      <c r="G97" s="13">
        <v>68</v>
      </c>
      <c r="H97" s="13" t="s">
        <v>159</v>
      </c>
      <c r="I97" s="13" t="s">
        <v>11</v>
      </c>
      <c r="J97" s="14">
        <v>1599</v>
      </c>
      <c r="K97" s="13" t="s">
        <v>158</v>
      </c>
      <c r="L97" s="18">
        <v>46562.961</v>
      </c>
      <c r="M97" s="19">
        <v>40.333333333333336</v>
      </c>
      <c r="N97" s="57">
        <v>2764.702</v>
      </c>
      <c r="O97" s="54">
        <f t="shared" si="1"/>
        <v>-0.9406244375223475</v>
      </c>
      <c r="P97" s="20"/>
      <c r="Q97" s="69" t="s">
        <v>342</v>
      </c>
      <c r="R97" s="54"/>
      <c r="S97" s="126">
        <v>85699.427</v>
      </c>
      <c r="T97" s="57">
        <v>26906.526</v>
      </c>
      <c r="U97" s="63">
        <f>-(S97-T97)/S97</f>
        <v>-0.6860361038353266</v>
      </c>
      <c r="V97" s="69"/>
      <c r="W97" s="57"/>
      <c r="X97" s="57"/>
      <c r="Y97" s="154"/>
      <c r="Z97" s="148"/>
    </row>
    <row r="98" spans="1:26" ht="12.75">
      <c r="A98" s="2">
        <v>108</v>
      </c>
      <c r="B98" s="13"/>
      <c r="C98" s="14"/>
      <c r="D98" s="21"/>
      <c r="E98" s="14">
        <v>20.979999999999563</v>
      </c>
      <c r="F98" s="12"/>
      <c r="G98" s="13"/>
      <c r="H98" s="13"/>
      <c r="I98" s="13"/>
      <c r="J98" s="14">
        <v>2712</v>
      </c>
      <c r="K98" s="13" t="s">
        <v>160</v>
      </c>
      <c r="L98" s="18">
        <v>23572.938000000002</v>
      </c>
      <c r="M98" s="19">
        <v>55.666666666666664</v>
      </c>
      <c r="N98" s="57">
        <v>21756.276</v>
      </c>
      <c r="O98" s="54">
        <f t="shared" si="1"/>
        <v>-0.0770655740917827</v>
      </c>
      <c r="P98" s="20"/>
      <c r="Q98" s="69">
        <f>(0.1*L97)-N97+13177.98</f>
        <v>15069.5741</v>
      </c>
      <c r="R98" s="54">
        <f>-(L98-(N98-Q98))/L98</f>
        <v>-0.7163399021369334</v>
      </c>
      <c r="S98" s="126"/>
      <c r="T98" s="57"/>
      <c r="U98" s="63"/>
      <c r="V98" s="69"/>
      <c r="W98" s="57"/>
      <c r="X98" s="57"/>
      <c r="Y98" s="154"/>
      <c r="Z98" s="147"/>
    </row>
    <row r="99" spans="1:26" ht="25.5">
      <c r="A99" s="2">
        <v>109</v>
      </c>
      <c r="B99" s="13"/>
      <c r="C99" s="14"/>
      <c r="D99" s="14">
        <v>38</v>
      </c>
      <c r="E99" s="14">
        <v>36.66000000000349</v>
      </c>
      <c r="F99" s="12">
        <v>2836</v>
      </c>
      <c r="G99" s="13">
        <v>60</v>
      </c>
      <c r="H99" s="13" t="s">
        <v>162</v>
      </c>
      <c r="I99" s="13" t="s">
        <v>11</v>
      </c>
      <c r="J99" s="14">
        <v>1626</v>
      </c>
      <c r="K99" s="13" t="s">
        <v>161</v>
      </c>
      <c r="L99" s="18">
        <v>41840.317</v>
      </c>
      <c r="M99" s="19">
        <v>46</v>
      </c>
      <c r="N99" s="57">
        <v>31449.032</v>
      </c>
      <c r="O99" s="54">
        <f t="shared" si="1"/>
        <v>-0.2483557904209952</v>
      </c>
      <c r="P99" s="20"/>
      <c r="Q99" s="69">
        <v>3557.6639999999998</v>
      </c>
      <c r="R99" s="54">
        <f>-(L99-(N99-Q99))/L99</f>
        <v>-0.33338535652108</v>
      </c>
      <c r="S99" s="126">
        <v>45989.374</v>
      </c>
      <c r="T99" s="57">
        <v>32040.425</v>
      </c>
      <c r="U99" s="63">
        <f>-(S99-T99)/S99</f>
        <v>-0.303308085906975</v>
      </c>
      <c r="V99" s="69"/>
      <c r="W99" s="57"/>
      <c r="X99" s="57"/>
      <c r="Y99" s="154"/>
      <c r="Z99" s="147"/>
    </row>
    <row r="100" spans="1:26" ht="25.5">
      <c r="A100" s="2">
        <v>110</v>
      </c>
      <c r="B100" s="13"/>
      <c r="C100" s="14"/>
      <c r="D100" s="16">
        <v>46</v>
      </c>
      <c r="E100" s="14">
        <v>31.7699999999968</v>
      </c>
      <c r="F100" s="12">
        <v>2837</v>
      </c>
      <c r="G100" s="13">
        <v>63</v>
      </c>
      <c r="H100" s="13" t="s">
        <v>164</v>
      </c>
      <c r="I100" s="13" t="s">
        <v>11</v>
      </c>
      <c r="J100" s="14">
        <v>2850</v>
      </c>
      <c r="K100" s="13" t="s">
        <v>163</v>
      </c>
      <c r="L100" s="18">
        <v>37474.067</v>
      </c>
      <c r="M100" s="19">
        <v>61.75</v>
      </c>
      <c r="N100" s="57">
        <v>34804.674</v>
      </c>
      <c r="O100" s="54">
        <f t="shared" si="1"/>
        <v>-0.07123307432844168</v>
      </c>
      <c r="P100" s="20"/>
      <c r="Q100" s="69">
        <v>15953.15</v>
      </c>
      <c r="R100" s="54">
        <f>-(L100-(N100-Q100))/L100</f>
        <v>-0.49694480719159745</v>
      </c>
      <c r="S100" s="126">
        <v>67455.494</v>
      </c>
      <c r="T100" s="57">
        <v>48832.951</v>
      </c>
      <c r="U100" s="63">
        <f>-(S100-T100)/S100</f>
        <v>-0.27607155319328036</v>
      </c>
      <c r="V100" s="69"/>
      <c r="W100" s="57"/>
      <c r="X100" s="57"/>
      <c r="Y100" s="154"/>
      <c r="Z100" s="147"/>
    </row>
    <row r="101" spans="1:26" ht="25.5">
      <c r="A101" s="2">
        <v>111</v>
      </c>
      <c r="B101" s="13"/>
      <c r="C101" s="14"/>
      <c r="D101" s="16">
        <v>2</v>
      </c>
      <c r="E101" s="16">
        <v>77.47000000000116</v>
      </c>
      <c r="F101" s="12">
        <v>2840</v>
      </c>
      <c r="G101" s="13">
        <v>62</v>
      </c>
      <c r="H101" s="13" t="s">
        <v>166</v>
      </c>
      <c r="I101" s="13" t="s">
        <v>11</v>
      </c>
      <c r="J101" s="14">
        <v>593</v>
      </c>
      <c r="K101" s="13" t="s">
        <v>165</v>
      </c>
      <c r="L101" s="18">
        <v>87589.614</v>
      </c>
      <c r="M101" s="19">
        <v>2.8333333333333335</v>
      </c>
      <c r="N101" s="57">
        <v>1803.165</v>
      </c>
      <c r="O101" s="54">
        <f t="shared" si="1"/>
        <v>-0.9794134838863431</v>
      </c>
      <c r="P101" s="20"/>
      <c r="Q101" s="69" t="s">
        <v>342</v>
      </c>
      <c r="R101" s="54"/>
      <c r="S101" s="126">
        <v>135525.503</v>
      </c>
      <c r="T101" s="57">
        <v>9455.667</v>
      </c>
      <c r="U101" s="63">
        <f>-(S101-T101)/S101</f>
        <v>-0.9302296114702485</v>
      </c>
      <c r="V101" s="69"/>
      <c r="W101" s="57"/>
      <c r="X101" s="57"/>
      <c r="Y101" s="154"/>
      <c r="Z101" s="148"/>
    </row>
    <row r="102" spans="1:26" ht="12.75">
      <c r="A102" s="2">
        <v>113</v>
      </c>
      <c r="B102" s="13"/>
      <c r="C102" s="14"/>
      <c r="D102" s="16">
        <v>91</v>
      </c>
      <c r="E102" s="16">
        <v>20.139999999999418</v>
      </c>
      <c r="F102" s="12"/>
      <c r="G102" s="13"/>
      <c r="H102" s="13"/>
      <c r="I102" s="13"/>
      <c r="J102" s="14">
        <v>3403</v>
      </c>
      <c r="K102" s="13" t="s">
        <v>167</v>
      </c>
      <c r="L102" s="18">
        <v>23654.841</v>
      </c>
      <c r="M102" s="19">
        <v>75.25</v>
      </c>
      <c r="N102" s="57">
        <v>0</v>
      </c>
      <c r="O102" s="54">
        <f t="shared" si="1"/>
        <v>-1</v>
      </c>
      <c r="P102" s="20"/>
      <c r="Q102" s="69" t="s">
        <v>342</v>
      </c>
      <c r="R102" s="54"/>
      <c r="S102" s="126"/>
      <c r="T102" s="57"/>
      <c r="U102" s="63"/>
      <c r="V102" s="69"/>
      <c r="W102" s="57"/>
      <c r="X102" s="57"/>
      <c r="Y102" s="154"/>
      <c r="Z102" s="147"/>
    </row>
    <row r="103" spans="1:26" ht="25.5">
      <c r="A103" s="2">
        <v>114</v>
      </c>
      <c r="B103" s="13"/>
      <c r="C103" s="14"/>
      <c r="D103" s="14">
        <v>62</v>
      </c>
      <c r="E103" s="14">
        <v>27.2599999999984</v>
      </c>
      <c r="F103" s="12">
        <v>2850</v>
      </c>
      <c r="G103" s="13">
        <v>65</v>
      </c>
      <c r="H103" s="13" t="s">
        <v>169</v>
      </c>
      <c r="I103" s="13" t="s">
        <v>11</v>
      </c>
      <c r="J103" s="14">
        <v>1745</v>
      </c>
      <c r="K103" s="13" t="s">
        <v>168</v>
      </c>
      <c r="L103" s="18">
        <v>31836.024</v>
      </c>
      <c r="M103" s="19">
        <v>48</v>
      </c>
      <c r="N103" s="57">
        <v>1933.746</v>
      </c>
      <c r="O103" s="54">
        <f t="shared" si="1"/>
        <v>-0.9392591863858376</v>
      </c>
      <c r="P103" s="20"/>
      <c r="Q103" s="69" t="s">
        <v>342</v>
      </c>
      <c r="R103" s="54"/>
      <c r="S103" s="126">
        <v>117549.14</v>
      </c>
      <c r="T103" s="57">
        <v>8441.101</v>
      </c>
      <c r="U103" s="63">
        <f>-(S103-T103)/S103</f>
        <v>-0.9281908740463776</v>
      </c>
      <c r="V103" s="69"/>
      <c r="W103" s="57"/>
      <c r="X103" s="57"/>
      <c r="Y103" s="154"/>
      <c r="Z103" s="148"/>
    </row>
    <row r="104" spans="1:26" ht="12.75">
      <c r="A104" s="2">
        <v>115</v>
      </c>
      <c r="B104" s="13"/>
      <c r="C104" s="14"/>
      <c r="D104" s="14">
        <v>72</v>
      </c>
      <c r="E104" s="14">
        <v>24.770000000000437</v>
      </c>
      <c r="F104" s="12"/>
      <c r="G104" s="13"/>
      <c r="H104" s="13"/>
      <c r="I104" s="13"/>
      <c r="J104" s="14">
        <v>2549</v>
      </c>
      <c r="K104" s="13" t="s">
        <v>171</v>
      </c>
      <c r="L104" s="18">
        <v>28225.036</v>
      </c>
      <c r="M104" s="19">
        <v>53.333333333333336</v>
      </c>
      <c r="N104" s="57">
        <v>1980.255</v>
      </c>
      <c r="O104" s="54">
        <f t="shared" si="1"/>
        <v>-0.9298404792114348</v>
      </c>
      <c r="P104" s="20"/>
      <c r="Q104" s="69" t="s">
        <v>342</v>
      </c>
      <c r="R104" s="54"/>
      <c r="S104" s="126"/>
      <c r="T104" s="57"/>
      <c r="U104" s="63"/>
      <c r="V104" s="69"/>
      <c r="W104" s="57"/>
      <c r="X104" s="57"/>
      <c r="Y104" s="154"/>
      <c r="Z104" s="148"/>
    </row>
    <row r="105" spans="1:26" ht="12.75">
      <c r="A105" s="2">
        <v>116</v>
      </c>
      <c r="B105" s="13"/>
      <c r="C105" s="14"/>
      <c r="D105" s="16">
        <v>57</v>
      </c>
      <c r="E105" s="14">
        <v>25.450000000000728</v>
      </c>
      <c r="F105" s="12"/>
      <c r="G105" s="13"/>
      <c r="H105" s="13"/>
      <c r="I105" s="13"/>
      <c r="J105" s="14">
        <v>2549</v>
      </c>
      <c r="K105" s="13" t="s">
        <v>170</v>
      </c>
      <c r="L105" s="18">
        <v>29710.252</v>
      </c>
      <c r="M105" s="19">
        <v>53.666666666666664</v>
      </c>
      <c r="N105" s="57">
        <v>1372.003</v>
      </c>
      <c r="O105" s="54">
        <f t="shared" si="1"/>
        <v>-0.953820553255489</v>
      </c>
      <c r="P105" s="20"/>
      <c r="Q105" s="69" t="s">
        <v>342</v>
      </c>
      <c r="R105" s="54"/>
      <c r="S105" s="126"/>
      <c r="T105" s="57"/>
      <c r="U105" s="63"/>
      <c r="V105" s="69"/>
      <c r="W105" s="57"/>
      <c r="X105" s="57"/>
      <c r="Y105" s="154"/>
      <c r="Z105" s="148"/>
    </row>
    <row r="106" spans="1:26" ht="12.75">
      <c r="A106" s="2">
        <v>117</v>
      </c>
      <c r="B106" s="13"/>
      <c r="C106" s="14"/>
      <c r="D106" s="14">
        <v>42</v>
      </c>
      <c r="E106" s="14">
        <v>24.169999999998254</v>
      </c>
      <c r="F106" s="12"/>
      <c r="G106" s="13"/>
      <c r="H106" s="13"/>
      <c r="I106" s="13"/>
      <c r="J106" s="14">
        <v>2713</v>
      </c>
      <c r="K106" s="13" t="s">
        <v>172</v>
      </c>
      <c r="L106" s="18">
        <v>27777.828</v>
      </c>
      <c r="M106" s="19">
        <v>56</v>
      </c>
      <c r="N106" s="57">
        <v>3155.097</v>
      </c>
      <c r="O106" s="54">
        <f t="shared" si="1"/>
        <v>-0.8864167133585822</v>
      </c>
      <c r="P106" s="20"/>
      <c r="Q106" s="69">
        <f>0.1*L105-N105</f>
        <v>1599.0222</v>
      </c>
      <c r="R106" s="54">
        <f>-(L106-(N106-Q106))/L106</f>
        <v>-0.9439814084816135</v>
      </c>
      <c r="S106" s="126"/>
      <c r="T106" s="57"/>
      <c r="U106" s="63"/>
      <c r="V106" s="69"/>
      <c r="W106" s="57"/>
      <c r="X106" s="57"/>
      <c r="Y106" s="154"/>
      <c r="Z106" s="147"/>
    </row>
    <row r="107" spans="1:26" ht="25.5">
      <c r="A107" s="2">
        <v>118</v>
      </c>
      <c r="B107" s="13"/>
      <c r="C107" s="14"/>
      <c r="D107" s="14">
        <v>23</v>
      </c>
      <c r="E107" s="14">
        <v>31.290000000000873</v>
      </c>
      <c r="F107" s="12">
        <v>2864</v>
      </c>
      <c r="G107" s="13">
        <v>70</v>
      </c>
      <c r="H107" s="13" t="s">
        <v>174</v>
      </c>
      <c r="I107" s="13" t="s">
        <v>11</v>
      </c>
      <c r="J107" s="14">
        <v>2554</v>
      </c>
      <c r="K107" s="13" t="s">
        <v>173</v>
      </c>
      <c r="L107" s="18">
        <v>35453.659</v>
      </c>
      <c r="M107" s="19">
        <v>53.833333333333336</v>
      </c>
      <c r="N107" s="57">
        <v>0</v>
      </c>
      <c r="O107" s="54">
        <f t="shared" si="1"/>
        <v>-1</v>
      </c>
      <c r="P107" s="20"/>
      <c r="Q107" s="69" t="s">
        <v>342</v>
      </c>
      <c r="R107" s="54"/>
      <c r="S107" s="126">
        <v>35453.659</v>
      </c>
      <c r="T107" s="57">
        <v>0</v>
      </c>
      <c r="U107" s="63">
        <f>-(S107-T107)/S107</f>
        <v>-1</v>
      </c>
      <c r="V107" s="69"/>
      <c r="W107" s="57"/>
      <c r="X107" s="57"/>
      <c r="Y107" s="154"/>
      <c r="Z107" s="147"/>
    </row>
    <row r="108" spans="1:26" ht="25.5">
      <c r="A108" s="2">
        <v>119</v>
      </c>
      <c r="B108" s="13"/>
      <c r="C108" s="14"/>
      <c r="D108" s="14">
        <v>17</v>
      </c>
      <c r="E108" s="14">
        <v>29.68000000000029</v>
      </c>
      <c r="F108" s="12">
        <v>2866</v>
      </c>
      <c r="G108" s="13">
        <v>72</v>
      </c>
      <c r="H108" s="13" t="s">
        <v>176</v>
      </c>
      <c r="I108" s="13" t="s">
        <v>11</v>
      </c>
      <c r="J108" s="14">
        <v>1507</v>
      </c>
      <c r="K108" s="13" t="s">
        <v>177</v>
      </c>
      <c r="L108" s="18">
        <v>33994.825</v>
      </c>
      <c r="M108" s="19">
        <v>35.5</v>
      </c>
      <c r="N108" s="57">
        <v>1541.075</v>
      </c>
      <c r="O108" s="54">
        <f t="shared" si="1"/>
        <v>-0.9546673648121442</v>
      </c>
      <c r="P108" s="20"/>
      <c r="Q108" s="69" t="s">
        <v>342</v>
      </c>
      <c r="R108" s="54"/>
      <c r="S108" s="126">
        <v>145113.78</v>
      </c>
      <c r="T108" s="57">
        <v>4202.444</v>
      </c>
      <c r="U108" s="63">
        <f>-(S108-T108)/S108</f>
        <v>-0.9710403519224708</v>
      </c>
      <c r="V108" s="69"/>
      <c r="W108" s="57"/>
      <c r="X108" s="57"/>
      <c r="Y108" s="154"/>
      <c r="Z108" s="148"/>
    </row>
    <row r="109" spans="1:26" ht="12.75">
      <c r="A109" s="2">
        <v>120</v>
      </c>
      <c r="B109" s="13"/>
      <c r="C109" s="14"/>
      <c r="D109" s="14">
        <v>63</v>
      </c>
      <c r="E109" s="14">
        <v>17.580000000001746</v>
      </c>
      <c r="F109" s="12"/>
      <c r="G109" s="13"/>
      <c r="H109" s="13"/>
      <c r="I109" s="13"/>
      <c r="J109" s="14">
        <v>2872</v>
      </c>
      <c r="K109" s="13" t="s">
        <v>175</v>
      </c>
      <c r="L109" s="18">
        <v>19990.176</v>
      </c>
      <c r="M109" s="19">
        <v>67.5</v>
      </c>
      <c r="N109" s="57">
        <v>429.86</v>
      </c>
      <c r="O109" s="54">
        <f t="shared" si="1"/>
        <v>-0.9784964374500754</v>
      </c>
      <c r="P109" s="20"/>
      <c r="Q109" s="69" t="s">
        <v>342</v>
      </c>
      <c r="R109" s="54"/>
      <c r="S109" s="126"/>
      <c r="T109" s="57"/>
      <c r="U109" s="63"/>
      <c r="V109" s="69"/>
      <c r="W109" s="57"/>
      <c r="X109" s="57"/>
      <c r="Y109" s="154"/>
      <c r="Z109" s="148"/>
    </row>
    <row r="110" spans="1:26" ht="12.75">
      <c r="A110" s="2">
        <v>121</v>
      </c>
      <c r="B110" s="13"/>
      <c r="C110" s="14"/>
      <c r="D110" s="16">
        <v>56</v>
      </c>
      <c r="E110" s="16">
        <v>23.159999999999854</v>
      </c>
      <c r="F110" s="12"/>
      <c r="G110" s="13"/>
      <c r="H110" s="13"/>
      <c r="I110" s="13"/>
      <c r="J110" s="14">
        <v>3136</v>
      </c>
      <c r="K110" s="13" t="s">
        <v>179</v>
      </c>
      <c r="L110" s="18">
        <v>26425.398999999998</v>
      </c>
      <c r="M110" s="19">
        <v>70.33333333333333</v>
      </c>
      <c r="N110" s="57">
        <v>800.297</v>
      </c>
      <c r="O110" s="54">
        <f t="shared" si="1"/>
        <v>-0.969714856528751</v>
      </c>
      <c r="P110" s="20"/>
      <c r="Q110" s="69" t="s">
        <v>342</v>
      </c>
      <c r="R110" s="54"/>
      <c r="S110" s="126"/>
      <c r="T110" s="57"/>
      <c r="U110" s="63"/>
      <c r="V110" s="69"/>
      <c r="W110" s="57"/>
      <c r="X110" s="57"/>
      <c r="Y110" s="154"/>
      <c r="Z110" s="148"/>
    </row>
    <row r="111" spans="1:26" ht="12.75">
      <c r="A111" s="2">
        <v>122</v>
      </c>
      <c r="B111" s="13"/>
      <c r="C111" s="14"/>
      <c r="D111" s="14">
        <v>98</v>
      </c>
      <c r="E111" s="14">
        <v>17.38000000000102</v>
      </c>
      <c r="F111" s="12"/>
      <c r="G111" s="13"/>
      <c r="H111" s="13"/>
      <c r="I111" s="13"/>
      <c r="J111" s="14">
        <v>3140</v>
      </c>
      <c r="K111" s="13" t="s">
        <v>180</v>
      </c>
      <c r="L111" s="18">
        <v>39937.497</v>
      </c>
      <c r="M111" s="19">
        <v>71.5</v>
      </c>
      <c r="N111" s="57">
        <v>709.51</v>
      </c>
      <c r="O111" s="54">
        <f t="shared" si="1"/>
        <v>-0.9822344900583028</v>
      </c>
      <c r="P111" s="20"/>
      <c r="Q111" s="69" t="s">
        <v>342</v>
      </c>
      <c r="R111" s="54"/>
      <c r="S111" s="126"/>
      <c r="T111" s="57"/>
      <c r="U111" s="63"/>
      <c r="V111" s="69"/>
      <c r="W111" s="57"/>
      <c r="X111" s="57"/>
      <c r="Y111" s="154"/>
      <c r="Z111" s="147"/>
    </row>
    <row r="112" spans="1:26" ht="12.75">
      <c r="A112" s="2">
        <v>123</v>
      </c>
      <c r="B112" s="13"/>
      <c r="C112" s="14"/>
      <c r="D112" s="14">
        <v>41</v>
      </c>
      <c r="E112" s="14">
        <v>21.830000000001746</v>
      </c>
      <c r="F112" s="12"/>
      <c r="G112" s="13"/>
      <c r="H112" s="13"/>
      <c r="I112" s="13"/>
      <c r="J112" s="14">
        <v>3797</v>
      </c>
      <c r="K112" s="13" t="s">
        <v>178</v>
      </c>
      <c r="L112" s="18">
        <v>24765.883</v>
      </c>
      <c r="M112" s="19">
        <v>77</v>
      </c>
      <c r="N112" s="57">
        <v>721.702</v>
      </c>
      <c r="O112" s="54">
        <f t="shared" si="1"/>
        <v>-0.9708590240856746</v>
      </c>
      <c r="P112" s="20"/>
      <c r="Q112" s="69" t="s">
        <v>342</v>
      </c>
      <c r="R112" s="54"/>
      <c r="S112" s="126"/>
      <c r="T112" s="57"/>
      <c r="U112" s="63"/>
      <c r="V112" s="69"/>
      <c r="W112" s="57"/>
      <c r="X112" s="57"/>
      <c r="Y112" s="154"/>
      <c r="Z112" s="148"/>
    </row>
    <row r="113" spans="1:26" ht="25.5">
      <c r="A113" s="2">
        <v>124</v>
      </c>
      <c r="B113" s="13"/>
      <c r="C113" s="14"/>
      <c r="D113" s="16">
        <v>4</v>
      </c>
      <c r="E113" s="14">
        <v>73.27000000000407</v>
      </c>
      <c r="F113" s="12">
        <v>2872</v>
      </c>
      <c r="G113" s="13">
        <v>69</v>
      </c>
      <c r="H113" s="13" t="s">
        <v>182</v>
      </c>
      <c r="I113" s="13" t="s">
        <v>11</v>
      </c>
      <c r="J113" s="14">
        <v>602</v>
      </c>
      <c r="K113" s="13" t="s">
        <v>183</v>
      </c>
      <c r="L113" s="18">
        <v>85124.87899999999</v>
      </c>
      <c r="M113" s="19">
        <v>13</v>
      </c>
      <c r="N113" s="57">
        <v>84609.668</v>
      </c>
      <c r="O113" s="54">
        <f t="shared" si="1"/>
        <v>-0.0060524138894809025</v>
      </c>
      <c r="P113" s="20"/>
      <c r="Q113" s="69" t="s">
        <v>342</v>
      </c>
      <c r="R113" s="54"/>
      <c r="S113" s="126">
        <v>115525.833</v>
      </c>
      <c r="T113" s="57">
        <v>104097.025</v>
      </c>
      <c r="U113" s="63">
        <f>-(S113-T113)/S113</f>
        <v>-0.09892859201456704</v>
      </c>
      <c r="V113" s="69"/>
      <c r="W113" s="57"/>
      <c r="X113" s="57"/>
      <c r="Y113" s="154"/>
      <c r="Z113" s="147"/>
    </row>
    <row r="114" spans="1:26" ht="12.75">
      <c r="A114" s="2">
        <v>125</v>
      </c>
      <c r="B114" s="13"/>
      <c r="C114" s="14"/>
      <c r="D114" s="14">
        <v>55</v>
      </c>
      <c r="E114" s="14">
        <v>26.68999999999869</v>
      </c>
      <c r="F114" s="12"/>
      <c r="G114" s="13"/>
      <c r="H114" s="13"/>
      <c r="I114" s="13"/>
      <c r="J114" s="14">
        <v>3297</v>
      </c>
      <c r="K114" s="13" t="s">
        <v>181</v>
      </c>
      <c r="L114" s="18">
        <v>30400.954</v>
      </c>
      <c r="M114" s="19">
        <v>74</v>
      </c>
      <c r="N114" s="57">
        <v>19487.357</v>
      </c>
      <c r="O114" s="54">
        <f t="shared" si="1"/>
        <v>-0.35898863568557754</v>
      </c>
      <c r="P114" s="20"/>
      <c r="Q114" s="69" t="s">
        <v>342</v>
      </c>
      <c r="R114" s="54"/>
      <c r="S114" s="126"/>
      <c r="T114" s="57"/>
      <c r="U114" s="63"/>
      <c r="V114" s="69"/>
      <c r="W114" s="57"/>
      <c r="X114" s="57"/>
      <c r="Y114" s="154"/>
      <c r="Z114" s="147"/>
    </row>
    <row r="115" spans="1:26" ht="25.5">
      <c r="A115" s="2">
        <v>126</v>
      </c>
      <c r="B115" s="13"/>
      <c r="C115" s="14"/>
      <c r="D115" s="16">
        <v>6</v>
      </c>
      <c r="E115" s="16">
        <v>64.17999999999302</v>
      </c>
      <c r="F115" s="12">
        <v>2876</v>
      </c>
      <c r="G115" s="13">
        <v>67</v>
      </c>
      <c r="H115" s="13" t="s">
        <v>185</v>
      </c>
      <c r="I115" s="13" t="s">
        <v>11</v>
      </c>
      <c r="J115" s="14">
        <v>703</v>
      </c>
      <c r="K115" s="13" t="s">
        <v>184</v>
      </c>
      <c r="L115" s="18">
        <v>74451.653</v>
      </c>
      <c r="M115" s="19">
        <v>16.5</v>
      </c>
      <c r="N115" s="57">
        <v>142925.503</v>
      </c>
      <c r="O115" s="54">
        <f t="shared" si="1"/>
        <v>0.9197089284236575</v>
      </c>
      <c r="P115" s="20"/>
      <c r="Q115" s="69"/>
      <c r="R115" s="54"/>
      <c r="S115" s="126">
        <v>74451.653</v>
      </c>
      <c r="T115" s="57">
        <v>142925.503</v>
      </c>
      <c r="U115" s="63">
        <f>-(S115-T115)/S115</f>
        <v>0.9197089284236575</v>
      </c>
      <c r="V115" s="69"/>
      <c r="W115" s="57"/>
      <c r="X115" s="57"/>
      <c r="Y115" s="154"/>
      <c r="Z115" s="147"/>
    </row>
    <row r="116" spans="1:26" ht="25.5">
      <c r="A116" s="2">
        <v>127</v>
      </c>
      <c r="B116" s="13"/>
      <c r="C116" s="14"/>
      <c r="D116" s="15"/>
      <c r="E116" s="15"/>
      <c r="F116" s="12">
        <v>6019</v>
      </c>
      <c r="G116" s="13">
        <v>73</v>
      </c>
      <c r="H116" s="13" t="s">
        <v>268</v>
      </c>
      <c r="I116" s="13" t="s">
        <v>11</v>
      </c>
      <c r="J116" s="14">
        <v>3298</v>
      </c>
      <c r="K116" s="13" t="s">
        <v>267</v>
      </c>
      <c r="L116" s="18">
        <v>21491.838</v>
      </c>
      <c r="M116" s="19">
        <v>75</v>
      </c>
      <c r="N116" s="57">
        <v>18044.299</v>
      </c>
      <c r="O116" s="54">
        <f t="shared" si="1"/>
        <v>-0.16041154786296086</v>
      </c>
      <c r="P116" s="20"/>
      <c r="Q116" s="67" t="s">
        <v>342</v>
      </c>
      <c r="R116" s="54"/>
      <c r="S116" s="126">
        <v>21491.838</v>
      </c>
      <c r="T116" s="57">
        <v>18044.299</v>
      </c>
      <c r="U116" s="63">
        <f>-(S116-T116)/S116</f>
        <v>-0.16041154786296086</v>
      </c>
      <c r="V116" s="69"/>
      <c r="W116" s="57"/>
      <c r="X116" s="57"/>
      <c r="Y116" s="154"/>
      <c r="Z116" s="147"/>
    </row>
    <row r="117" spans="1:26" ht="25.5">
      <c r="A117" s="2">
        <v>128</v>
      </c>
      <c r="B117" s="13"/>
      <c r="C117" s="14"/>
      <c r="D117" s="16">
        <v>87</v>
      </c>
      <c r="E117" s="14">
        <v>17.31999999999971</v>
      </c>
      <c r="F117" s="12">
        <v>6031</v>
      </c>
      <c r="G117" s="13">
        <v>66</v>
      </c>
      <c r="H117" s="13" t="s">
        <v>270</v>
      </c>
      <c r="I117" s="13" t="s">
        <v>11</v>
      </c>
      <c r="J117" s="14">
        <v>3935</v>
      </c>
      <c r="K117" s="13" t="s">
        <v>269</v>
      </c>
      <c r="L117" s="18">
        <v>19664.12</v>
      </c>
      <c r="M117" s="19">
        <v>78</v>
      </c>
      <c r="N117" s="57">
        <v>7720.885</v>
      </c>
      <c r="O117" s="54">
        <f t="shared" si="1"/>
        <v>-0.6073617837970883</v>
      </c>
      <c r="P117" s="20"/>
      <c r="Q117" s="67" t="s">
        <v>342</v>
      </c>
      <c r="R117" s="54"/>
      <c r="S117" s="126">
        <v>19664.12</v>
      </c>
      <c r="T117" s="57">
        <v>7720.885</v>
      </c>
      <c r="U117" s="63">
        <f>-(S117-T117)/S117</f>
        <v>-0.6073617837970883</v>
      </c>
      <c r="V117" s="69"/>
      <c r="W117" s="57"/>
      <c r="X117" s="57"/>
      <c r="Y117" s="154"/>
      <c r="Z117" s="147"/>
    </row>
    <row r="118" spans="1:26" ht="12.75">
      <c r="A118" s="2">
        <v>129</v>
      </c>
      <c r="B118" s="13"/>
      <c r="C118" s="21"/>
      <c r="D118" s="16">
        <v>29</v>
      </c>
      <c r="E118" s="16">
        <v>27.36999999999898</v>
      </c>
      <c r="F118" s="12">
        <v>7253</v>
      </c>
      <c r="G118" s="13">
        <v>71</v>
      </c>
      <c r="H118" s="13" t="s">
        <v>290</v>
      </c>
      <c r="I118" s="13" t="s">
        <v>289</v>
      </c>
      <c r="J118" s="14">
        <v>2830</v>
      </c>
      <c r="K118" s="13" t="s">
        <v>288</v>
      </c>
      <c r="L118" s="18">
        <v>31006.435999999998</v>
      </c>
      <c r="M118" s="19">
        <v>59.25</v>
      </c>
      <c r="N118" s="57">
        <v>0</v>
      </c>
      <c r="O118" s="54">
        <f t="shared" si="1"/>
        <v>-1</v>
      </c>
      <c r="P118" s="20"/>
      <c r="Q118" s="69" t="s">
        <v>342</v>
      </c>
      <c r="R118" s="54"/>
      <c r="S118" s="126">
        <v>31006.436</v>
      </c>
      <c r="T118" s="57">
        <v>0</v>
      </c>
      <c r="U118" s="63">
        <f>-(S118-T118)/S118</f>
        <v>-1</v>
      </c>
      <c r="V118" s="69"/>
      <c r="W118" s="57"/>
      <c r="X118" s="57"/>
      <c r="Y118" s="154"/>
      <c r="Z118" s="147"/>
    </row>
    <row r="119" spans="1:26" ht="25.5">
      <c r="A119" s="2">
        <v>130</v>
      </c>
      <c r="B119" s="13"/>
      <c r="C119" s="14"/>
      <c r="D119" s="16">
        <v>79</v>
      </c>
      <c r="E119" s="16">
        <v>16.25</v>
      </c>
      <c r="F119" s="12">
        <v>8102</v>
      </c>
      <c r="G119" s="13">
        <v>64</v>
      </c>
      <c r="H119" s="13" t="s">
        <v>300</v>
      </c>
      <c r="I119" s="13" t="s">
        <v>11</v>
      </c>
      <c r="J119" s="14">
        <v>2864</v>
      </c>
      <c r="K119" s="13" t="s">
        <v>299</v>
      </c>
      <c r="L119" s="18">
        <v>18856.311</v>
      </c>
      <c r="M119" s="19">
        <v>62</v>
      </c>
      <c r="N119" s="57">
        <v>17200.124</v>
      </c>
      <c r="O119" s="54">
        <f t="shared" si="1"/>
        <v>-0.08783197307256979</v>
      </c>
      <c r="P119" s="20"/>
      <c r="Q119" s="67" t="s">
        <v>342</v>
      </c>
      <c r="R119" s="54"/>
      <c r="S119" s="126">
        <v>32380.075</v>
      </c>
      <c r="T119" s="57">
        <v>33264.785</v>
      </c>
      <c r="U119" s="63">
        <f>-(S119-T119)/S119</f>
        <v>0.02732266679431727</v>
      </c>
      <c r="V119" s="69"/>
      <c r="W119" s="57"/>
      <c r="X119" s="57"/>
      <c r="Y119" s="154"/>
      <c r="Z119" s="147"/>
    </row>
    <row r="120" spans="1:26" ht="13.5" thickBot="1">
      <c r="A120" s="2">
        <v>131</v>
      </c>
      <c r="B120" s="23"/>
      <c r="C120" s="24"/>
      <c r="D120" s="26"/>
      <c r="E120" s="24">
        <v>10.959999999999127</v>
      </c>
      <c r="F120" s="22"/>
      <c r="G120" s="23"/>
      <c r="H120" s="23"/>
      <c r="I120" s="23"/>
      <c r="J120" s="49">
        <v>3936</v>
      </c>
      <c r="K120" s="23" t="s">
        <v>301</v>
      </c>
      <c r="L120" s="28">
        <v>13523.764</v>
      </c>
      <c r="M120" s="29">
        <v>78</v>
      </c>
      <c r="N120" s="58">
        <v>16064.661</v>
      </c>
      <c r="O120" s="55">
        <f t="shared" si="1"/>
        <v>0.18788386132736426</v>
      </c>
      <c r="P120" s="30"/>
      <c r="Q120" s="72" t="s">
        <v>342</v>
      </c>
      <c r="R120" s="55"/>
      <c r="S120" s="128"/>
      <c r="T120" s="58"/>
      <c r="U120" s="65"/>
      <c r="V120" s="69">
        <f>SUM(L93:L120)</f>
        <v>958592.9839999999</v>
      </c>
      <c r="W120" s="57">
        <f>-0.9*V120</f>
        <v>-862733.6856</v>
      </c>
      <c r="X120" s="57">
        <v>-525636.155</v>
      </c>
      <c r="Y120" s="154">
        <f>X120/W120</f>
        <v>0.609268148182297</v>
      </c>
      <c r="Z120" s="147"/>
    </row>
    <row r="121" spans="1:26" ht="25.5">
      <c r="A121" s="2">
        <v>133</v>
      </c>
      <c r="B121" s="4" t="s">
        <v>188</v>
      </c>
      <c r="C121" s="5">
        <v>42</v>
      </c>
      <c r="D121" s="6"/>
      <c r="E121" s="6"/>
      <c r="F121" s="3">
        <v>3113</v>
      </c>
      <c r="G121" s="4">
        <v>83</v>
      </c>
      <c r="H121" s="4" t="s">
        <v>187</v>
      </c>
      <c r="I121" s="4" t="s">
        <v>11</v>
      </c>
      <c r="J121" s="50">
        <v>2866</v>
      </c>
      <c r="K121" s="4" t="s">
        <v>189</v>
      </c>
      <c r="L121" s="9">
        <v>14568.833</v>
      </c>
      <c r="M121" s="10">
        <v>64.5</v>
      </c>
      <c r="N121" s="59">
        <v>10301.935</v>
      </c>
      <c r="O121" s="56">
        <f t="shared" si="1"/>
        <v>-0.2928785030345259</v>
      </c>
      <c r="P121" s="11"/>
      <c r="Q121" s="67" t="s">
        <v>342</v>
      </c>
      <c r="R121" s="54"/>
      <c r="S121" s="126">
        <v>24319.862</v>
      </c>
      <c r="T121" s="57">
        <v>15147.752</v>
      </c>
      <c r="U121" s="63">
        <f>-(S121-T121)/S121</f>
        <v>-0.3771448209697901</v>
      </c>
      <c r="V121" s="69"/>
      <c r="W121" s="57"/>
      <c r="X121" s="57"/>
      <c r="Y121" s="154"/>
      <c r="Z121" s="147"/>
    </row>
    <row r="122" spans="1:26" ht="12.75">
      <c r="A122" s="2">
        <v>135</v>
      </c>
      <c r="B122" s="13"/>
      <c r="C122" s="14"/>
      <c r="D122" s="15"/>
      <c r="E122" s="15"/>
      <c r="F122" s="12"/>
      <c r="G122" s="13"/>
      <c r="H122" s="13"/>
      <c r="I122" s="13"/>
      <c r="J122" s="51">
        <v>3954</v>
      </c>
      <c r="K122" s="13" t="s">
        <v>186</v>
      </c>
      <c r="L122" s="18">
        <v>9740.92</v>
      </c>
      <c r="M122" s="19">
        <v>82</v>
      </c>
      <c r="N122" s="57">
        <v>4845.137</v>
      </c>
      <c r="O122" s="54">
        <f t="shared" si="1"/>
        <v>-0.5025996517782715</v>
      </c>
      <c r="P122" s="20"/>
      <c r="Q122" s="67" t="s">
        <v>342</v>
      </c>
      <c r="R122" s="54"/>
      <c r="S122" s="126"/>
      <c r="T122" s="57"/>
      <c r="U122" s="63"/>
      <c r="V122" s="69"/>
      <c r="W122" s="57"/>
      <c r="X122" s="57"/>
      <c r="Y122" s="154"/>
      <c r="Z122" s="147"/>
    </row>
    <row r="123" spans="1:26" ht="25.5">
      <c r="A123" s="2">
        <v>136</v>
      </c>
      <c r="B123" s="13"/>
      <c r="C123" s="14"/>
      <c r="D123" s="14">
        <v>19</v>
      </c>
      <c r="E123" s="14">
        <v>40.450000000004366</v>
      </c>
      <c r="F123" s="12">
        <v>3122</v>
      </c>
      <c r="G123" s="13">
        <v>79</v>
      </c>
      <c r="H123" s="13" t="s">
        <v>191</v>
      </c>
      <c r="I123" s="13" t="s">
        <v>11</v>
      </c>
      <c r="J123" s="51">
        <v>703</v>
      </c>
      <c r="K123" s="13" t="s">
        <v>190</v>
      </c>
      <c r="L123" s="18">
        <v>45759.304</v>
      </c>
      <c r="M123" s="19">
        <v>18.666666666666668</v>
      </c>
      <c r="N123" s="57">
        <v>41852.957</v>
      </c>
      <c r="O123" s="54">
        <f t="shared" si="1"/>
        <v>-0.0853672730686637</v>
      </c>
      <c r="P123" s="20"/>
      <c r="Q123" s="67" t="s">
        <v>342</v>
      </c>
      <c r="R123" s="54"/>
      <c r="S123" s="126">
        <v>105784.396</v>
      </c>
      <c r="T123" s="57">
        <v>83595.502</v>
      </c>
      <c r="U123" s="63">
        <f>-(S123-T123)/S123</f>
        <v>-0.20975583204161796</v>
      </c>
      <c r="V123" s="69"/>
      <c r="W123" s="57"/>
      <c r="X123" s="57"/>
      <c r="Y123" s="154"/>
      <c r="Z123" s="147"/>
    </row>
    <row r="124" spans="1:26" ht="12.75">
      <c r="A124" s="2">
        <v>137</v>
      </c>
      <c r="B124" s="13"/>
      <c r="C124" s="14"/>
      <c r="D124" s="14">
        <v>18</v>
      </c>
      <c r="E124" s="14">
        <v>48.94000000000233</v>
      </c>
      <c r="F124" s="12"/>
      <c r="G124" s="13"/>
      <c r="H124" s="13"/>
      <c r="I124" s="13"/>
      <c r="J124" s="51">
        <v>1008</v>
      </c>
      <c r="K124" s="13" t="s">
        <v>192</v>
      </c>
      <c r="L124" s="18">
        <v>55358.069</v>
      </c>
      <c r="M124" s="19">
        <v>27.666666666666668</v>
      </c>
      <c r="N124" s="57">
        <v>37351.634</v>
      </c>
      <c r="O124" s="54">
        <f t="shared" si="1"/>
        <v>-0.325272093576819</v>
      </c>
      <c r="P124" s="20"/>
      <c r="Q124" s="69">
        <v>276.1120000000001</v>
      </c>
      <c r="R124" s="54">
        <f>-(L124-(N124-Q124))/L124</f>
        <v>-0.330259839807635</v>
      </c>
      <c r="S124" s="126"/>
      <c r="T124" s="57"/>
      <c r="U124" s="63"/>
      <c r="V124" s="69"/>
      <c r="W124" s="57"/>
      <c r="X124" s="57"/>
      <c r="Y124" s="154"/>
      <c r="Z124" s="147"/>
    </row>
    <row r="125" spans="1:26" ht="25.5">
      <c r="A125" s="2">
        <v>138</v>
      </c>
      <c r="B125" s="13"/>
      <c r="C125" s="14"/>
      <c r="D125" s="21"/>
      <c r="E125" s="14">
        <v>19.7599999999984</v>
      </c>
      <c r="F125" s="12">
        <v>3131</v>
      </c>
      <c r="G125" s="13">
        <v>84</v>
      </c>
      <c r="H125" s="13" t="s">
        <v>194</v>
      </c>
      <c r="I125" s="13" t="s">
        <v>11</v>
      </c>
      <c r="J125" s="51">
        <v>2516</v>
      </c>
      <c r="K125" s="13" t="s">
        <v>193</v>
      </c>
      <c r="L125" s="18">
        <v>22251.917</v>
      </c>
      <c r="M125" s="19">
        <v>52.2</v>
      </c>
      <c r="N125" s="57">
        <v>15895.054</v>
      </c>
      <c r="O125" s="54">
        <f t="shared" si="1"/>
        <v>-0.28567709469705466</v>
      </c>
      <c r="P125" s="20"/>
      <c r="Q125" s="69">
        <v>6671.066000000001</v>
      </c>
      <c r="R125" s="54">
        <f>-(L125-(N125-Q125))/L125</f>
        <v>-0.5854744559760852</v>
      </c>
      <c r="S125" s="126">
        <v>38225.92</v>
      </c>
      <c r="T125" s="57">
        <v>25197.991</v>
      </c>
      <c r="U125" s="63">
        <f>-(S125-T125)/S125</f>
        <v>-0.34081400787737737</v>
      </c>
      <c r="V125" s="69"/>
      <c r="W125" s="57"/>
      <c r="X125" s="57"/>
      <c r="Y125" s="154"/>
      <c r="Z125" s="147"/>
    </row>
    <row r="126" spans="1:26" ht="25.5">
      <c r="A126" s="2">
        <v>139</v>
      </c>
      <c r="B126" s="13"/>
      <c r="C126" s="14"/>
      <c r="D126" s="16">
        <v>16</v>
      </c>
      <c r="E126" s="16">
        <v>77.30000000000291</v>
      </c>
      <c r="F126" s="12">
        <v>3136</v>
      </c>
      <c r="G126" s="13">
        <v>80</v>
      </c>
      <c r="H126" s="13" t="s">
        <v>196</v>
      </c>
      <c r="I126" s="13" t="s">
        <v>11</v>
      </c>
      <c r="J126" s="51">
        <v>594</v>
      </c>
      <c r="K126" s="13" t="s">
        <v>195</v>
      </c>
      <c r="L126" s="18">
        <v>87713.638</v>
      </c>
      <c r="M126" s="19">
        <v>5.833333333333333</v>
      </c>
      <c r="N126" s="57">
        <v>21838.013</v>
      </c>
      <c r="O126" s="54">
        <f t="shared" si="1"/>
        <v>-0.7510305866004554</v>
      </c>
      <c r="P126" s="20"/>
      <c r="Q126" s="67" t="s">
        <v>342</v>
      </c>
      <c r="R126" s="54"/>
      <c r="S126" s="126">
        <v>150619.485</v>
      </c>
      <c r="T126" s="57">
        <v>46440.761</v>
      </c>
      <c r="U126" s="63">
        <f>-(S126-T126)/S126</f>
        <v>-0.6916683057308289</v>
      </c>
      <c r="V126" s="69"/>
      <c r="W126" s="57"/>
      <c r="X126" s="57"/>
      <c r="Y126" s="154"/>
      <c r="Z126" s="147"/>
    </row>
    <row r="127" spans="1:26" ht="12.75">
      <c r="A127" s="2">
        <v>141</v>
      </c>
      <c r="B127" s="13"/>
      <c r="C127" s="14"/>
      <c r="D127" s="16">
        <v>28</v>
      </c>
      <c r="E127" s="16">
        <v>55.53000000000611</v>
      </c>
      <c r="F127" s="12"/>
      <c r="G127" s="13"/>
      <c r="H127" s="13"/>
      <c r="I127" s="13"/>
      <c r="J127" s="51">
        <v>594</v>
      </c>
      <c r="K127" s="13" t="s">
        <v>197</v>
      </c>
      <c r="L127" s="18">
        <v>62905.847</v>
      </c>
      <c r="M127" s="19">
        <v>9.666666666666666</v>
      </c>
      <c r="N127" s="57">
        <v>24602.748</v>
      </c>
      <c r="O127" s="54">
        <f t="shared" si="1"/>
        <v>-0.6088956881861872</v>
      </c>
      <c r="P127" s="20"/>
      <c r="Q127" s="67" t="s">
        <v>342</v>
      </c>
      <c r="R127" s="54"/>
      <c r="S127" s="126"/>
      <c r="T127" s="57"/>
      <c r="U127" s="63"/>
      <c r="V127" s="69"/>
      <c r="W127" s="57"/>
      <c r="X127" s="57"/>
      <c r="Y127" s="154"/>
      <c r="Z127" s="147"/>
    </row>
    <row r="128" spans="1:26" ht="25.5">
      <c r="A128" s="2">
        <v>142</v>
      </c>
      <c r="B128" s="13"/>
      <c r="C128" s="14"/>
      <c r="D128" s="16">
        <v>45</v>
      </c>
      <c r="E128" s="16">
        <v>34.279999999998836</v>
      </c>
      <c r="F128" s="12">
        <v>3140</v>
      </c>
      <c r="G128" s="13">
        <v>76</v>
      </c>
      <c r="H128" s="13" t="s">
        <v>199</v>
      </c>
      <c r="I128" s="13" t="s">
        <v>11</v>
      </c>
      <c r="J128" s="51">
        <v>1001</v>
      </c>
      <c r="K128" s="13" t="s">
        <v>198</v>
      </c>
      <c r="L128" s="18">
        <v>39265.628</v>
      </c>
      <c r="M128" s="19">
        <v>26</v>
      </c>
      <c r="N128" s="57">
        <v>9313.254</v>
      </c>
      <c r="O128" s="54">
        <f t="shared" si="1"/>
        <v>-0.762814082586429</v>
      </c>
      <c r="P128" s="20"/>
      <c r="Q128" s="67" t="s">
        <v>342</v>
      </c>
      <c r="R128" s="54"/>
      <c r="S128" s="126">
        <v>68931.864</v>
      </c>
      <c r="T128" s="57">
        <v>17656.261</v>
      </c>
      <c r="U128" s="63">
        <f>-(S128-T128)/S128</f>
        <v>-0.7438592259742172</v>
      </c>
      <c r="V128" s="69"/>
      <c r="W128" s="57"/>
      <c r="X128" s="57"/>
      <c r="Y128" s="154"/>
      <c r="Z128" s="147"/>
    </row>
    <row r="129" spans="1:26" ht="12.75">
      <c r="A129" s="2">
        <v>143</v>
      </c>
      <c r="B129" s="13"/>
      <c r="C129" s="14"/>
      <c r="D129" s="14">
        <v>74</v>
      </c>
      <c r="E129" s="14">
        <v>26.43000000000029</v>
      </c>
      <c r="F129" s="12"/>
      <c r="G129" s="13"/>
      <c r="H129" s="13"/>
      <c r="I129" s="13"/>
      <c r="J129" s="51">
        <v>1613</v>
      </c>
      <c r="K129" s="13" t="s">
        <v>200</v>
      </c>
      <c r="L129" s="18">
        <v>29666.236</v>
      </c>
      <c r="M129" s="19">
        <v>44</v>
      </c>
      <c r="N129" s="57">
        <v>8343.007</v>
      </c>
      <c r="O129" s="54">
        <f t="shared" si="1"/>
        <v>-0.7187709623829595</v>
      </c>
      <c r="P129" s="20"/>
      <c r="Q129" s="67" t="s">
        <v>342</v>
      </c>
      <c r="R129" s="54"/>
      <c r="S129" s="126"/>
      <c r="T129" s="57"/>
      <c r="U129" s="63"/>
      <c r="V129" s="69"/>
      <c r="W129" s="57"/>
      <c r="X129" s="57"/>
      <c r="Y129" s="154"/>
      <c r="Z129" s="147"/>
    </row>
    <row r="130" spans="1:26" ht="25.5">
      <c r="A130" s="2">
        <v>144</v>
      </c>
      <c r="B130" s="13"/>
      <c r="C130" s="14"/>
      <c r="D130" s="21"/>
      <c r="E130" s="21"/>
      <c r="F130" s="12">
        <v>3148</v>
      </c>
      <c r="G130" s="13">
        <v>81</v>
      </c>
      <c r="H130" s="13" t="s">
        <v>202</v>
      </c>
      <c r="I130" s="13" t="s">
        <v>11</v>
      </c>
      <c r="J130" s="51">
        <v>3803</v>
      </c>
      <c r="K130" s="13" t="s">
        <v>201</v>
      </c>
      <c r="L130" s="18">
        <v>17134.316</v>
      </c>
      <c r="M130" s="19">
        <v>77.5</v>
      </c>
      <c r="N130" s="57">
        <v>0</v>
      </c>
      <c r="O130" s="54">
        <f t="shared" si="1"/>
        <v>-1</v>
      </c>
      <c r="P130" s="20"/>
      <c r="Q130" s="69" t="s">
        <v>342</v>
      </c>
      <c r="R130" s="54"/>
      <c r="S130" s="126">
        <v>22050.952</v>
      </c>
      <c r="T130" s="57">
        <v>274.54</v>
      </c>
      <c r="U130" s="63">
        <f>-(S130-T130)/S130</f>
        <v>-0.9875497438840736</v>
      </c>
      <c r="V130" s="69"/>
      <c r="W130" s="57"/>
      <c r="X130" s="57"/>
      <c r="Y130" s="154"/>
      <c r="Z130" s="147"/>
    </row>
    <row r="131" spans="1:26" ht="25.5">
      <c r="A131" s="2">
        <v>145</v>
      </c>
      <c r="B131" s="13"/>
      <c r="C131" s="14"/>
      <c r="D131" s="16">
        <v>33</v>
      </c>
      <c r="E131" s="16">
        <v>44.29000000000087</v>
      </c>
      <c r="F131" s="12">
        <v>3149</v>
      </c>
      <c r="G131" s="13">
        <v>82</v>
      </c>
      <c r="H131" s="13" t="s">
        <v>204</v>
      </c>
      <c r="I131" s="13" t="s">
        <v>11</v>
      </c>
      <c r="J131" s="51">
        <v>594</v>
      </c>
      <c r="K131" s="13" t="s">
        <v>205</v>
      </c>
      <c r="L131" s="18">
        <v>50440.621</v>
      </c>
      <c r="M131" s="19">
        <v>11.5</v>
      </c>
      <c r="N131" s="57">
        <v>9482.795</v>
      </c>
      <c r="O131" s="54">
        <f aca="true" t="shared" si="2" ref="O131:O169">-(L131-N131)/L131</f>
        <v>-0.8120008276662574</v>
      </c>
      <c r="P131" s="20"/>
      <c r="Q131" s="67" t="s">
        <v>342</v>
      </c>
      <c r="R131" s="54"/>
      <c r="S131" s="126">
        <v>111445.403</v>
      </c>
      <c r="T131" s="57">
        <v>17764.469</v>
      </c>
      <c r="U131" s="63">
        <f>-(S131-T131)/S131</f>
        <v>-0.8405993560811118</v>
      </c>
      <c r="V131" s="69"/>
      <c r="W131" s="57"/>
      <c r="X131" s="57"/>
      <c r="Y131" s="154"/>
      <c r="Z131" s="147"/>
    </row>
    <row r="132" spans="1:26" ht="12.75">
      <c r="A132" s="2">
        <v>147</v>
      </c>
      <c r="B132" s="13"/>
      <c r="C132" s="14"/>
      <c r="D132" s="16">
        <v>30</v>
      </c>
      <c r="E132" s="16">
        <v>53.36000000000058</v>
      </c>
      <c r="F132" s="12"/>
      <c r="G132" s="13"/>
      <c r="H132" s="13"/>
      <c r="I132" s="13"/>
      <c r="J132" s="51">
        <v>602</v>
      </c>
      <c r="K132" s="13" t="s">
        <v>203</v>
      </c>
      <c r="L132" s="18">
        <v>61004.782</v>
      </c>
      <c r="M132" s="19">
        <v>12.666666666666666</v>
      </c>
      <c r="N132" s="57">
        <v>8281.674</v>
      </c>
      <c r="O132" s="54">
        <f t="shared" si="2"/>
        <v>-0.8642454947220367</v>
      </c>
      <c r="P132" s="20"/>
      <c r="Q132" s="67" t="s">
        <v>342</v>
      </c>
      <c r="R132" s="54"/>
      <c r="S132" s="126"/>
      <c r="T132" s="57"/>
      <c r="U132" s="63"/>
      <c r="V132" s="69"/>
      <c r="W132" s="57"/>
      <c r="X132" s="57"/>
      <c r="Y132" s="154"/>
      <c r="Z132" s="147"/>
    </row>
    <row r="133" spans="1:26" ht="25.5">
      <c r="A133" s="2">
        <v>148</v>
      </c>
      <c r="B133" s="13"/>
      <c r="C133" s="14"/>
      <c r="D133" s="21"/>
      <c r="E133" s="14">
        <v>14.709999999999127</v>
      </c>
      <c r="F133" s="12">
        <v>3178</v>
      </c>
      <c r="G133" s="13">
        <v>75</v>
      </c>
      <c r="H133" s="13" t="s">
        <v>207</v>
      </c>
      <c r="I133" s="13" t="s">
        <v>11</v>
      </c>
      <c r="J133" s="51">
        <v>3179</v>
      </c>
      <c r="K133" s="13" t="s">
        <v>206</v>
      </c>
      <c r="L133" s="18">
        <v>16741.356</v>
      </c>
      <c r="M133" s="19">
        <v>73.66666666666667</v>
      </c>
      <c r="N133" s="57">
        <v>13242.558</v>
      </c>
      <c r="O133" s="54">
        <f t="shared" si="2"/>
        <v>-0.20899131468203644</v>
      </c>
      <c r="P133" s="20"/>
      <c r="Q133" s="69">
        <v>3262.5969999999998</v>
      </c>
      <c r="R133" s="54">
        <f>-(L133-(N133-Q133))/L133</f>
        <v>-0.4038737961249972</v>
      </c>
      <c r="S133" s="126">
        <v>32499.877</v>
      </c>
      <c r="T133" s="57">
        <v>25738.482</v>
      </c>
      <c r="U133" s="63">
        <f>-(S133-T133)/S133</f>
        <v>-0.2080437104423503</v>
      </c>
      <c r="V133" s="69"/>
      <c r="W133" s="57"/>
      <c r="X133" s="57"/>
      <c r="Y133" s="154"/>
      <c r="Z133" s="147"/>
    </row>
    <row r="134" spans="1:26" ht="25.5">
      <c r="A134" s="2">
        <v>149</v>
      </c>
      <c r="B134" s="13"/>
      <c r="C134" s="14"/>
      <c r="D134" s="16">
        <v>1</v>
      </c>
      <c r="E134" s="14">
        <v>70.19000000000233</v>
      </c>
      <c r="F134" s="12">
        <v>3179</v>
      </c>
      <c r="G134" s="13">
        <v>78</v>
      </c>
      <c r="H134" s="13" t="s">
        <v>209</v>
      </c>
      <c r="I134" s="13" t="s">
        <v>11</v>
      </c>
      <c r="J134" s="51">
        <v>594</v>
      </c>
      <c r="K134" s="13" t="s">
        <v>208</v>
      </c>
      <c r="L134" s="18">
        <v>82123.1155</v>
      </c>
      <c r="M134" s="19">
        <v>8</v>
      </c>
      <c r="N134" s="57">
        <v>865.212</v>
      </c>
      <c r="O134" s="54">
        <f t="shared" si="2"/>
        <v>-0.9894644523075845</v>
      </c>
      <c r="P134" s="20"/>
      <c r="Q134" s="69" t="s">
        <v>342</v>
      </c>
      <c r="R134" s="54"/>
      <c r="S134" s="126">
        <v>158712.559</v>
      </c>
      <c r="T134" s="57">
        <v>1930.605</v>
      </c>
      <c r="U134" s="63">
        <f>-(S134-T134)/S134</f>
        <v>-0.9878358397585915</v>
      </c>
      <c r="V134" s="69"/>
      <c r="W134" s="57"/>
      <c r="X134" s="57"/>
      <c r="Y134" s="154"/>
      <c r="Z134" s="147"/>
    </row>
    <row r="135" spans="1:26" ht="26.25" thickBot="1">
      <c r="A135" s="2">
        <v>150</v>
      </c>
      <c r="B135" s="23"/>
      <c r="C135" s="24"/>
      <c r="D135" s="24">
        <v>40</v>
      </c>
      <c r="E135" s="24">
        <v>35.58999999999651</v>
      </c>
      <c r="F135" s="22">
        <v>8226</v>
      </c>
      <c r="G135" s="23">
        <v>77</v>
      </c>
      <c r="H135" s="23" t="s">
        <v>303</v>
      </c>
      <c r="I135" s="23" t="s">
        <v>11</v>
      </c>
      <c r="J135" s="49">
        <v>1010</v>
      </c>
      <c r="K135" s="23" t="s">
        <v>302</v>
      </c>
      <c r="L135" s="28">
        <v>42017.943</v>
      </c>
      <c r="M135" s="29">
        <v>27.666666666666668</v>
      </c>
      <c r="N135" s="58">
        <v>9290.226</v>
      </c>
      <c r="O135" s="55">
        <f t="shared" si="2"/>
        <v>-0.7788986005335863</v>
      </c>
      <c r="P135" s="30"/>
      <c r="Q135" s="67" t="s">
        <v>342</v>
      </c>
      <c r="R135" s="54"/>
      <c r="S135" s="126">
        <v>42017.943</v>
      </c>
      <c r="T135" s="57">
        <v>9290.226</v>
      </c>
      <c r="U135" s="63">
        <f>-(S135-T135)/S135</f>
        <v>-0.7788986005335863</v>
      </c>
      <c r="V135" s="69">
        <f>SUM(L121:L135)</f>
        <v>636692.5254999999</v>
      </c>
      <c r="W135" s="57">
        <f>-0.9*V135</f>
        <v>-573023.2729499999</v>
      </c>
      <c r="X135" s="57">
        <v>-573138.713</v>
      </c>
      <c r="Y135" s="154">
        <f>X135/W135</f>
        <v>1.00020145787344</v>
      </c>
      <c r="Z135" s="147"/>
    </row>
    <row r="136" spans="1:26" ht="12.75" customHeight="1">
      <c r="A136" s="2">
        <v>151</v>
      </c>
      <c r="B136" s="4" t="s">
        <v>212</v>
      </c>
      <c r="C136" s="5">
        <v>45</v>
      </c>
      <c r="D136" s="48"/>
      <c r="E136" s="48"/>
      <c r="F136" s="3">
        <v>3297</v>
      </c>
      <c r="G136" s="4">
        <v>86</v>
      </c>
      <c r="H136" s="4" t="s">
        <v>211</v>
      </c>
      <c r="I136" s="4" t="s">
        <v>11</v>
      </c>
      <c r="J136" s="50">
        <v>2866</v>
      </c>
      <c r="K136" s="4" t="s">
        <v>210</v>
      </c>
      <c r="L136" s="9">
        <v>18124.752</v>
      </c>
      <c r="M136" s="10">
        <v>64.5</v>
      </c>
      <c r="N136" s="59">
        <v>1904.221</v>
      </c>
      <c r="O136" s="56">
        <f t="shared" si="2"/>
        <v>-0.8949380934977759</v>
      </c>
      <c r="P136" s="11"/>
      <c r="Q136" s="66" t="s">
        <v>342</v>
      </c>
      <c r="R136" s="56"/>
      <c r="S136" s="127">
        <v>36378.036</v>
      </c>
      <c r="T136" s="59">
        <v>3883.512</v>
      </c>
      <c r="U136" s="64">
        <f>-(S136-T136)/S136</f>
        <v>-0.8932456936377764</v>
      </c>
      <c r="V136" s="69"/>
      <c r="W136" s="57"/>
      <c r="X136" s="57"/>
      <c r="Y136" s="154"/>
      <c r="Z136" s="147"/>
    </row>
    <row r="137" spans="1:26" ht="12.75">
      <c r="A137" s="2">
        <v>152</v>
      </c>
      <c r="B137" s="13"/>
      <c r="C137" s="14"/>
      <c r="D137" s="21"/>
      <c r="E137" s="21"/>
      <c r="F137" s="12"/>
      <c r="G137" s="13"/>
      <c r="H137" s="13"/>
      <c r="I137" s="13"/>
      <c r="J137" s="51">
        <v>3935</v>
      </c>
      <c r="K137" s="13" t="s">
        <v>213</v>
      </c>
      <c r="L137" s="18">
        <v>18253.284</v>
      </c>
      <c r="M137" s="19">
        <v>78</v>
      </c>
      <c r="N137" s="57">
        <v>1979.291</v>
      </c>
      <c r="O137" s="54">
        <f t="shared" si="2"/>
        <v>-0.8915652109505336</v>
      </c>
      <c r="P137" s="20"/>
      <c r="Q137" s="67" t="s">
        <v>342</v>
      </c>
      <c r="R137" s="54"/>
      <c r="S137" s="126"/>
      <c r="T137" s="57"/>
      <c r="U137" s="63"/>
      <c r="V137" s="69"/>
      <c r="W137" s="57"/>
      <c r="X137" s="57"/>
      <c r="Y137" s="154"/>
      <c r="Z137" s="147"/>
    </row>
    <row r="138" spans="1:26" ht="25.5">
      <c r="A138" s="2">
        <v>153</v>
      </c>
      <c r="B138" s="13"/>
      <c r="C138" s="14"/>
      <c r="D138" s="21"/>
      <c r="E138" s="14">
        <v>22.359999999996944</v>
      </c>
      <c r="F138" s="12">
        <v>3298</v>
      </c>
      <c r="G138" s="13">
        <v>87</v>
      </c>
      <c r="H138" s="13" t="s">
        <v>215</v>
      </c>
      <c r="I138" s="13" t="s">
        <v>11</v>
      </c>
      <c r="J138" s="51">
        <v>2712</v>
      </c>
      <c r="K138" s="13" t="s">
        <v>214</v>
      </c>
      <c r="L138" s="18">
        <v>25544.233</v>
      </c>
      <c r="M138" s="19">
        <v>55.333333333333336</v>
      </c>
      <c r="N138" s="57">
        <v>606.805</v>
      </c>
      <c r="O138" s="54">
        <f t="shared" si="2"/>
        <v>-0.9762449316837972</v>
      </c>
      <c r="P138" s="20"/>
      <c r="Q138" s="69" t="s">
        <v>342</v>
      </c>
      <c r="R138" s="54"/>
      <c r="S138" s="126">
        <v>25544.233</v>
      </c>
      <c r="T138" s="57">
        <v>606.805</v>
      </c>
      <c r="U138" s="63">
        <f>-(S138-T138)/S138</f>
        <v>-0.9762449316837972</v>
      </c>
      <c r="V138" s="69"/>
      <c r="W138" s="57"/>
      <c r="X138" s="57"/>
      <c r="Y138" s="154"/>
      <c r="Z138" s="147"/>
    </row>
    <row r="139" spans="1:26" ht="25.5">
      <c r="A139" s="2">
        <v>154</v>
      </c>
      <c r="B139" s="13"/>
      <c r="C139" s="14"/>
      <c r="D139" s="15"/>
      <c r="E139" s="21"/>
      <c r="F139" s="12">
        <v>3319</v>
      </c>
      <c r="G139" s="13">
        <v>85</v>
      </c>
      <c r="H139" s="13" t="s">
        <v>217</v>
      </c>
      <c r="I139" s="13" t="s">
        <v>11</v>
      </c>
      <c r="J139" s="51">
        <v>6113</v>
      </c>
      <c r="K139" s="13" t="s">
        <v>218</v>
      </c>
      <c r="L139" s="18">
        <v>12168.842</v>
      </c>
      <c r="M139" s="19">
        <v>88.5</v>
      </c>
      <c r="N139" s="57">
        <v>3308.022</v>
      </c>
      <c r="O139" s="54">
        <f t="shared" si="2"/>
        <v>-0.7281563849707309</v>
      </c>
      <c r="P139" s="20"/>
      <c r="Q139" s="67" t="s">
        <v>342</v>
      </c>
      <c r="R139" s="54"/>
      <c r="S139" s="126">
        <v>23820.851</v>
      </c>
      <c r="T139" s="57">
        <v>6509.176</v>
      </c>
      <c r="U139" s="63">
        <f>-(S139-T139)/S139</f>
        <v>-0.7267446070671447</v>
      </c>
      <c r="V139" s="69"/>
      <c r="W139" s="57"/>
      <c r="X139" s="57"/>
      <c r="Y139" s="154"/>
      <c r="Z139" s="147"/>
    </row>
    <row r="140" spans="1:26" ht="12.75">
      <c r="A140" s="2">
        <v>155</v>
      </c>
      <c r="B140" s="13"/>
      <c r="C140" s="14"/>
      <c r="D140" s="21"/>
      <c r="E140" s="21"/>
      <c r="F140" s="12"/>
      <c r="G140" s="13"/>
      <c r="H140" s="13"/>
      <c r="I140" s="13"/>
      <c r="J140" s="51">
        <v>8226</v>
      </c>
      <c r="K140" s="13" t="s">
        <v>216</v>
      </c>
      <c r="L140" s="18">
        <v>11394.44</v>
      </c>
      <c r="M140" s="19">
        <v>100</v>
      </c>
      <c r="N140" s="57">
        <v>3188.81</v>
      </c>
      <c r="O140" s="54">
        <f t="shared" si="2"/>
        <v>-0.7201433330641963</v>
      </c>
      <c r="P140" s="20"/>
      <c r="Q140" s="69">
        <v>245.22499999999997</v>
      </c>
      <c r="R140" s="54">
        <f>-(L140-(N140-Q140))/L140</f>
        <v>-0.741664794408501</v>
      </c>
      <c r="S140" s="126"/>
      <c r="T140" s="57"/>
      <c r="U140" s="63"/>
      <c r="V140" s="69"/>
      <c r="W140" s="57"/>
      <c r="X140" s="57"/>
      <c r="Y140" s="154"/>
      <c r="Z140" s="147"/>
    </row>
    <row r="141" spans="1:26" ht="26.25" thickBot="1">
      <c r="A141" s="2">
        <v>156</v>
      </c>
      <c r="B141" s="23"/>
      <c r="C141" s="24"/>
      <c r="D141" s="26"/>
      <c r="E141" s="25"/>
      <c r="F141" s="22">
        <v>6249</v>
      </c>
      <c r="G141" s="23">
        <v>88</v>
      </c>
      <c r="H141" s="23" t="s">
        <v>280</v>
      </c>
      <c r="I141" s="23" t="s">
        <v>11</v>
      </c>
      <c r="J141" s="49">
        <v>3131</v>
      </c>
      <c r="K141" s="23" t="s">
        <v>279</v>
      </c>
      <c r="L141" s="28">
        <v>18028.095</v>
      </c>
      <c r="M141" s="29">
        <v>70</v>
      </c>
      <c r="N141" s="58">
        <v>274.865</v>
      </c>
      <c r="O141" s="55">
        <f t="shared" si="2"/>
        <v>-0.9847535194373004</v>
      </c>
      <c r="P141" s="30"/>
      <c r="Q141" s="70" t="s">
        <v>342</v>
      </c>
      <c r="R141" s="55"/>
      <c r="S141" s="128">
        <v>37622.188</v>
      </c>
      <c r="T141" s="58">
        <v>3510.144</v>
      </c>
      <c r="U141" s="65">
        <f>-(S141-T141)/S141</f>
        <v>-0.906700163212198</v>
      </c>
      <c r="V141" s="69">
        <f>SUM(L136:L141)</f>
        <v>103513.64600000001</v>
      </c>
      <c r="W141" s="57">
        <f>-0.9*V141</f>
        <v>-93162.2814</v>
      </c>
      <c r="X141" s="57">
        <v>-132951.29</v>
      </c>
      <c r="Y141" s="154">
        <f>X141/W141</f>
        <v>1.4270935404550966</v>
      </c>
      <c r="Z141" s="148"/>
    </row>
    <row r="142" spans="1:26" ht="25.5">
      <c r="A142" s="2">
        <v>158</v>
      </c>
      <c r="B142" s="4" t="s">
        <v>221</v>
      </c>
      <c r="C142" s="5">
        <v>47</v>
      </c>
      <c r="D142" s="48"/>
      <c r="E142" s="48"/>
      <c r="F142" s="3">
        <v>3403</v>
      </c>
      <c r="G142" s="4">
        <v>89</v>
      </c>
      <c r="H142" s="4" t="s">
        <v>220</v>
      </c>
      <c r="I142" s="4" t="s">
        <v>11</v>
      </c>
      <c r="J142" s="50">
        <v>6019</v>
      </c>
      <c r="K142" s="4" t="s">
        <v>219</v>
      </c>
      <c r="L142" s="9">
        <v>20226.352</v>
      </c>
      <c r="M142" s="10">
        <v>85</v>
      </c>
      <c r="N142" s="59">
        <v>12405.411</v>
      </c>
      <c r="O142" s="56">
        <f t="shared" si="2"/>
        <v>-0.38667086383150057</v>
      </c>
      <c r="P142" s="11"/>
      <c r="Q142" s="69">
        <v>3097.598</v>
      </c>
      <c r="R142" s="54">
        <f>-(L142-(N142-Q142))/L142</f>
        <v>-0.5398175113337293</v>
      </c>
      <c r="S142" s="126">
        <v>34159.004</v>
      </c>
      <c r="T142" s="57">
        <v>23240.465</v>
      </c>
      <c r="U142" s="63">
        <f>-(S142-T142)/S142</f>
        <v>-0.3196386815025403</v>
      </c>
      <c r="V142" s="69"/>
      <c r="W142" s="57"/>
      <c r="X142" s="57"/>
      <c r="Y142" s="154"/>
      <c r="Z142" s="147"/>
    </row>
    <row r="143" spans="1:26" ht="25.5">
      <c r="A143" s="2">
        <v>159</v>
      </c>
      <c r="B143" s="13"/>
      <c r="C143" s="14"/>
      <c r="D143" s="21"/>
      <c r="E143" s="21"/>
      <c r="F143" s="12">
        <v>3405</v>
      </c>
      <c r="G143" s="13">
        <v>90</v>
      </c>
      <c r="H143" s="13" t="s">
        <v>223</v>
      </c>
      <c r="I143" s="13" t="s">
        <v>11</v>
      </c>
      <c r="J143" s="51">
        <v>1572</v>
      </c>
      <c r="K143" s="13" t="s">
        <v>222</v>
      </c>
      <c r="L143" s="18">
        <v>19665.589</v>
      </c>
      <c r="M143" s="19">
        <v>39</v>
      </c>
      <c r="N143" s="57">
        <v>7194.867</v>
      </c>
      <c r="O143" s="54">
        <f t="shared" si="2"/>
        <v>-0.6341392571562439</v>
      </c>
      <c r="P143" s="20"/>
      <c r="Q143" s="69">
        <v>7804.757</v>
      </c>
      <c r="R143" s="54">
        <f>-(L143-(N143-Q143))/L143</f>
        <v>-1.0310130553425072</v>
      </c>
      <c r="S143" s="126">
        <v>35487.385</v>
      </c>
      <c r="T143" s="57">
        <v>15211.906</v>
      </c>
      <c r="U143" s="63">
        <f>-(S143-T143)/S143</f>
        <v>-0.5713432815632935</v>
      </c>
      <c r="V143" s="69"/>
      <c r="W143" s="57"/>
      <c r="X143" s="57"/>
      <c r="Y143" s="154"/>
      <c r="Z143" s="147"/>
    </row>
    <row r="144" spans="1:26" ht="25.5">
      <c r="A144" s="2">
        <v>161</v>
      </c>
      <c r="B144" s="13"/>
      <c r="C144" s="14"/>
      <c r="D144" s="14">
        <v>31</v>
      </c>
      <c r="E144" s="14">
        <v>92</v>
      </c>
      <c r="F144" s="12">
        <v>3406</v>
      </c>
      <c r="G144" s="13">
        <v>91</v>
      </c>
      <c r="H144" s="13" t="s">
        <v>225</v>
      </c>
      <c r="I144" s="13" t="s">
        <v>11</v>
      </c>
      <c r="J144" s="51">
        <v>703</v>
      </c>
      <c r="K144" s="13" t="s">
        <v>224</v>
      </c>
      <c r="L144" s="18">
        <v>108788.12200000002</v>
      </c>
      <c r="M144" s="19">
        <v>21.333333333333332</v>
      </c>
      <c r="N144" s="57">
        <v>36575.199</v>
      </c>
      <c r="O144" s="54">
        <f t="shared" si="2"/>
        <v>-0.6637941870161156</v>
      </c>
      <c r="P144" s="20"/>
      <c r="Q144" s="67" t="s">
        <v>342</v>
      </c>
      <c r="R144" s="54"/>
      <c r="S144" s="126">
        <v>108792.932</v>
      </c>
      <c r="T144" s="57">
        <v>36576.04</v>
      </c>
      <c r="U144" s="63">
        <f>-(S144-T144)/S144</f>
        <v>-0.66380132121083</v>
      </c>
      <c r="V144" s="69"/>
      <c r="W144" s="57"/>
      <c r="X144" s="57"/>
      <c r="Y144" s="154"/>
      <c r="Z144" s="147"/>
    </row>
    <row r="145" spans="1:26" ht="25.5">
      <c r="A145" s="2">
        <v>162</v>
      </c>
      <c r="B145" s="13"/>
      <c r="C145" s="14"/>
      <c r="D145" s="14">
        <v>25</v>
      </c>
      <c r="E145" s="16">
        <v>33.0199999999968</v>
      </c>
      <c r="F145" s="12">
        <v>3407</v>
      </c>
      <c r="G145" s="13">
        <v>92</v>
      </c>
      <c r="H145" s="13" t="s">
        <v>227</v>
      </c>
      <c r="I145" s="13" t="s">
        <v>11</v>
      </c>
      <c r="J145" s="51">
        <v>3140</v>
      </c>
      <c r="K145" s="13" t="s">
        <v>226</v>
      </c>
      <c r="L145" s="18">
        <v>38076.055</v>
      </c>
      <c r="M145" s="19">
        <v>72</v>
      </c>
      <c r="N145" s="57">
        <v>14337.006</v>
      </c>
      <c r="O145" s="54">
        <f t="shared" si="2"/>
        <v>-0.6234639854365165</v>
      </c>
      <c r="P145" s="20"/>
      <c r="Q145" s="67" t="s">
        <v>342</v>
      </c>
      <c r="R145" s="54"/>
      <c r="S145" s="126">
        <v>77570.969</v>
      </c>
      <c r="T145" s="57">
        <v>26057.671</v>
      </c>
      <c r="U145" s="63">
        <f>-(S145-T145)/S145</f>
        <v>-0.6640795991603508</v>
      </c>
      <c r="V145" s="69"/>
      <c r="W145" s="57"/>
      <c r="X145" s="57"/>
      <c r="Y145" s="154"/>
      <c r="Z145" s="147"/>
    </row>
    <row r="146" spans="1:26" ht="13.5" thickBot="1">
      <c r="A146" s="2">
        <v>163</v>
      </c>
      <c r="B146" s="23"/>
      <c r="C146" s="24"/>
      <c r="D146" s="24">
        <v>37</v>
      </c>
      <c r="E146" s="24">
        <v>34.30000000000291</v>
      </c>
      <c r="F146" s="22"/>
      <c r="G146" s="23"/>
      <c r="H146" s="23"/>
      <c r="I146" s="23"/>
      <c r="J146" s="49">
        <v>6004</v>
      </c>
      <c r="K146" s="23" t="s">
        <v>228</v>
      </c>
      <c r="L146" s="28">
        <v>39494.914000000004</v>
      </c>
      <c r="M146" s="29">
        <v>82</v>
      </c>
      <c r="N146" s="58">
        <v>11720.665</v>
      </c>
      <c r="O146" s="55">
        <f t="shared" si="2"/>
        <v>-0.7032360926270153</v>
      </c>
      <c r="P146" s="30"/>
      <c r="Q146" s="67" t="s">
        <v>342</v>
      </c>
      <c r="R146" s="54"/>
      <c r="S146" s="126"/>
      <c r="T146" s="57"/>
      <c r="U146" s="63"/>
      <c r="V146" s="69">
        <f>SUM(L142:L146)</f>
        <v>226251.032</v>
      </c>
      <c r="W146" s="57">
        <f>-0.9*V146</f>
        <v>-203625.92880000002</v>
      </c>
      <c r="X146" s="57">
        <v>-216669.735</v>
      </c>
      <c r="Y146" s="154">
        <f>X146/W146</f>
        <v>1.0640576879225017</v>
      </c>
      <c r="Z146" s="147"/>
    </row>
    <row r="147" spans="1:26" ht="25.5">
      <c r="A147" s="2">
        <v>164</v>
      </c>
      <c r="B147" s="4" t="s">
        <v>231</v>
      </c>
      <c r="C147" s="5">
        <v>51</v>
      </c>
      <c r="D147" s="48"/>
      <c r="E147" s="48"/>
      <c r="F147" s="3">
        <v>3775</v>
      </c>
      <c r="G147" s="4">
        <v>95</v>
      </c>
      <c r="H147" s="4" t="s">
        <v>230</v>
      </c>
      <c r="I147" s="4" t="s">
        <v>11</v>
      </c>
      <c r="J147" s="50">
        <v>1702</v>
      </c>
      <c r="K147" s="4" t="s">
        <v>229</v>
      </c>
      <c r="L147" s="9">
        <v>17657.756</v>
      </c>
      <c r="M147" s="10">
        <v>47</v>
      </c>
      <c r="N147" s="59">
        <v>3620.876</v>
      </c>
      <c r="O147" s="56">
        <f t="shared" si="2"/>
        <v>-0.7949413277655439</v>
      </c>
      <c r="P147" s="11"/>
      <c r="Q147" s="68">
        <v>7039.080000000001</v>
      </c>
      <c r="R147" s="56">
        <f>-(L147-(N147-Q147))/L147</f>
        <v>-1.1935808830974899</v>
      </c>
      <c r="S147" s="127">
        <v>26997.331</v>
      </c>
      <c r="T147" s="59">
        <v>5921.371</v>
      </c>
      <c r="U147" s="64">
        <f>-(S147-T147)/S147</f>
        <v>-0.7806682816164309</v>
      </c>
      <c r="V147" s="69"/>
      <c r="W147" s="57"/>
      <c r="X147" s="57"/>
      <c r="Y147" s="154"/>
      <c r="Z147" s="147"/>
    </row>
    <row r="148" spans="1:26" ht="25.5">
      <c r="A148" s="2">
        <v>165</v>
      </c>
      <c r="B148" s="13"/>
      <c r="C148" s="14"/>
      <c r="D148" s="16">
        <v>27</v>
      </c>
      <c r="E148" s="16">
        <v>35.92000000000553</v>
      </c>
      <c r="F148" s="12">
        <v>3797</v>
      </c>
      <c r="G148" s="13">
        <v>94</v>
      </c>
      <c r="H148" s="13" t="s">
        <v>233</v>
      </c>
      <c r="I148" s="13" t="s">
        <v>11</v>
      </c>
      <c r="J148" s="51">
        <v>1356</v>
      </c>
      <c r="K148" s="13" t="s">
        <v>235</v>
      </c>
      <c r="L148" s="18">
        <v>40923.809</v>
      </c>
      <c r="M148" s="19">
        <v>32.333333333333336</v>
      </c>
      <c r="N148" s="57">
        <v>1265.688</v>
      </c>
      <c r="O148" s="54">
        <f t="shared" si="2"/>
        <v>-0.9690720871070432</v>
      </c>
      <c r="P148" s="20"/>
      <c r="Q148" s="69" t="s">
        <v>342</v>
      </c>
      <c r="R148" s="54"/>
      <c r="S148" s="126">
        <v>73841.115</v>
      </c>
      <c r="T148" s="57">
        <v>15884.952</v>
      </c>
      <c r="U148" s="63">
        <f>-(S148-T148)/S148</f>
        <v>-0.7848765961889931</v>
      </c>
      <c r="V148" s="69"/>
      <c r="W148" s="57"/>
      <c r="X148" s="57"/>
      <c r="Y148" s="154"/>
      <c r="Z148" s="148"/>
    </row>
    <row r="149" spans="1:26" ht="12.75">
      <c r="A149" s="2">
        <v>166</v>
      </c>
      <c r="B149" s="13"/>
      <c r="C149" s="14"/>
      <c r="D149" s="16">
        <v>50</v>
      </c>
      <c r="E149" s="16">
        <v>17.5</v>
      </c>
      <c r="F149" s="12"/>
      <c r="G149" s="13"/>
      <c r="H149" s="13"/>
      <c r="I149" s="13"/>
      <c r="J149" s="51">
        <v>2850</v>
      </c>
      <c r="K149" s="13" t="s">
        <v>234</v>
      </c>
      <c r="L149" s="18">
        <v>20270.372</v>
      </c>
      <c r="M149" s="19">
        <v>61.25</v>
      </c>
      <c r="N149" s="57">
        <v>7386.431</v>
      </c>
      <c r="O149" s="54">
        <f t="shared" si="2"/>
        <v>-0.6356045661125508</v>
      </c>
      <c r="P149" s="20"/>
      <c r="Q149" s="67" t="s">
        <v>342</v>
      </c>
      <c r="R149" s="54"/>
      <c r="S149" s="126"/>
      <c r="T149" s="57"/>
      <c r="U149" s="63"/>
      <c r="V149" s="69"/>
      <c r="W149" s="57"/>
      <c r="X149" s="57"/>
      <c r="Y149" s="154"/>
      <c r="Z149" s="147"/>
    </row>
    <row r="150" spans="1:26" ht="12.75">
      <c r="A150" s="2">
        <v>167</v>
      </c>
      <c r="B150" s="13"/>
      <c r="C150" s="14"/>
      <c r="D150" s="21"/>
      <c r="E150" s="21"/>
      <c r="F150" s="12"/>
      <c r="G150" s="13"/>
      <c r="H150" s="13"/>
      <c r="I150" s="13"/>
      <c r="J150" s="51">
        <v>6166</v>
      </c>
      <c r="K150" s="13" t="s">
        <v>232</v>
      </c>
      <c r="L150" s="18">
        <v>9475.773</v>
      </c>
      <c r="M150" s="19">
        <v>90</v>
      </c>
      <c r="N150" s="57">
        <v>5722.7</v>
      </c>
      <c r="O150" s="54">
        <f t="shared" si="2"/>
        <v>-0.3960703786382388</v>
      </c>
      <c r="P150" s="20"/>
      <c r="Q150" s="69">
        <f>(0.1*L148)-N148+1661.028</f>
        <v>4487.7209</v>
      </c>
      <c r="R150" s="54">
        <f>-(L150-(N150-Q150))/L150</f>
        <v>-0.8696698306301767</v>
      </c>
      <c r="S150" s="126"/>
      <c r="T150" s="57"/>
      <c r="U150" s="63"/>
      <c r="V150" s="69"/>
      <c r="W150" s="57"/>
      <c r="X150" s="57"/>
      <c r="Y150" s="154"/>
      <c r="Z150" s="147"/>
    </row>
    <row r="151" spans="1:26" ht="25.5">
      <c r="A151" s="2">
        <v>168</v>
      </c>
      <c r="B151" s="13"/>
      <c r="C151" s="14"/>
      <c r="D151" s="15"/>
      <c r="E151" s="15"/>
      <c r="F151" s="12">
        <v>3803</v>
      </c>
      <c r="G151" s="13">
        <v>93</v>
      </c>
      <c r="H151" s="13" t="s">
        <v>237</v>
      </c>
      <c r="I151" s="13" t="s">
        <v>11</v>
      </c>
      <c r="J151" s="51">
        <v>2709</v>
      </c>
      <c r="K151" s="13" t="s">
        <v>236</v>
      </c>
      <c r="L151" s="18">
        <v>9557.934</v>
      </c>
      <c r="M151" s="19">
        <v>55</v>
      </c>
      <c r="N151" s="57">
        <v>4761.341</v>
      </c>
      <c r="O151" s="54">
        <f t="shared" si="2"/>
        <v>-0.5018441223804223</v>
      </c>
      <c r="P151" s="20"/>
      <c r="Q151" s="69">
        <f>7176.117-Q152</f>
        <v>423.5616000000009</v>
      </c>
      <c r="R151" s="54">
        <f>-(L151-(N151-Q151))/L151</f>
        <v>-0.5461593059755383</v>
      </c>
      <c r="S151" s="126">
        <v>32344.203</v>
      </c>
      <c r="T151" s="57">
        <v>17247.578</v>
      </c>
      <c r="U151" s="63">
        <f>-(S151-T151)/S151</f>
        <v>-0.466749018363507</v>
      </c>
      <c r="V151" s="69"/>
      <c r="W151" s="57"/>
      <c r="X151" s="57"/>
      <c r="Y151" s="154"/>
      <c r="Z151" s="147"/>
    </row>
    <row r="152" spans="1:26" ht="12.75">
      <c r="A152" s="2">
        <v>171</v>
      </c>
      <c r="B152" s="13"/>
      <c r="C152" s="14"/>
      <c r="D152" s="15"/>
      <c r="E152" s="21"/>
      <c r="F152" s="12"/>
      <c r="G152" s="13"/>
      <c r="H152" s="13"/>
      <c r="I152" s="13"/>
      <c r="J152" s="51">
        <v>2712</v>
      </c>
      <c r="K152" s="13" t="s">
        <v>238</v>
      </c>
      <c r="L152" s="18">
        <v>10973.856</v>
      </c>
      <c r="M152" s="19">
        <v>55</v>
      </c>
      <c r="N152" s="57">
        <v>7849.941</v>
      </c>
      <c r="O152" s="54">
        <f t="shared" si="2"/>
        <v>-0.28466885295378397</v>
      </c>
      <c r="P152" s="20"/>
      <c r="Q152" s="69">
        <f>N152-0.1*L152</f>
        <v>6752.555399999999</v>
      </c>
      <c r="R152" s="54">
        <f>-(L152-(N152-Q152))/L152</f>
        <v>-0.8999999999999999</v>
      </c>
      <c r="S152" s="126"/>
      <c r="T152" s="57"/>
      <c r="U152" s="63"/>
      <c r="V152" s="69"/>
      <c r="W152" s="57"/>
      <c r="X152" s="57"/>
      <c r="Y152" s="154"/>
      <c r="Z152" s="147"/>
    </row>
    <row r="153" spans="1:26" ht="25.5">
      <c r="A153" s="2">
        <v>172</v>
      </c>
      <c r="B153" s="13"/>
      <c r="C153" s="14"/>
      <c r="D153" s="16">
        <v>85</v>
      </c>
      <c r="E153" s="16">
        <v>18.850000000002183</v>
      </c>
      <c r="F153" s="12">
        <v>3809</v>
      </c>
      <c r="G153" s="13">
        <v>96</v>
      </c>
      <c r="H153" s="13" t="s">
        <v>240</v>
      </c>
      <c r="I153" s="13" t="s">
        <v>11</v>
      </c>
      <c r="J153" s="51">
        <v>1733</v>
      </c>
      <c r="K153" s="13" t="s">
        <v>241</v>
      </c>
      <c r="L153" s="18">
        <v>22463.864999999998</v>
      </c>
      <c r="M153" s="19">
        <v>47.4</v>
      </c>
      <c r="N153" s="57">
        <v>13186.902999999998</v>
      </c>
      <c r="O153" s="54">
        <f t="shared" si="2"/>
        <v>-0.4129726563082533</v>
      </c>
      <c r="P153" s="20"/>
      <c r="Q153" s="67">
        <f>0.1*L154-N154</f>
        <v>301.8805</v>
      </c>
      <c r="R153" s="54">
        <f>-(L153-(N153-Q153))/L153</f>
        <v>-0.4264111496396546</v>
      </c>
      <c r="S153" s="126">
        <v>33030.55</v>
      </c>
      <c r="T153" s="57">
        <v>13941.691</v>
      </c>
      <c r="U153" s="63">
        <f>-(S153-T153)/S153</f>
        <v>-0.5779152632941323</v>
      </c>
      <c r="V153" s="69"/>
      <c r="W153" s="57"/>
      <c r="X153" s="57"/>
      <c r="Y153" s="154"/>
      <c r="Z153" s="147"/>
    </row>
    <row r="154" spans="1:26" ht="13.5" thickBot="1">
      <c r="A154" s="2">
        <v>173</v>
      </c>
      <c r="B154" s="23"/>
      <c r="C154" s="24"/>
      <c r="D154" s="26"/>
      <c r="E154" s="24">
        <v>9.289999999999054</v>
      </c>
      <c r="F154" s="22"/>
      <c r="G154" s="23"/>
      <c r="H154" s="23"/>
      <c r="I154" s="23"/>
      <c r="J154" s="49">
        <v>2364</v>
      </c>
      <c r="K154" s="23" t="s">
        <v>239</v>
      </c>
      <c r="L154" s="28">
        <v>10566.685</v>
      </c>
      <c r="M154" s="29">
        <v>48.333333333333336</v>
      </c>
      <c r="N154" s="58">
        <v>754.788</v>
      </c>
      <c r="O154" s="55">
        <f t="shared" si="2"/>
        <v>-0.9285690829243041</v>
      </c>
      <c r="P154" s="30"/>
      <c r="Q154" s="70" t="s">
        <v>342</v>
      </c>
      <c r="R154" s="55"/>
      <c r="S154" s="128"/>
      <c r="T154" s="58"/>
      <c r="U154" s="65"/>
      <c r="V154" s="69">
        <f>SUM(L147:L154)</f>
        <v>141890.05</v>
      </c>
      <c r="W154" s="57">
        <f>-0.9*V154</f>
        <v>-127701.045</v>
      </c>
      <c r="X154" s="57">
        <v>-163960.52899999998</v>
      </c>
      <c r="Y154" s="154">
        <f>X154/W154</f>
        <v>1.2839403859224487</v>
      </c>
      <c r="Z154" s="147"/>
    </row>
    <row r="155" spans="1:26" ht="25.5">
      <c r="A155" s="2">
        <v>175</v>
      </c>
      <c r="B155" s="4" t="s">
        <v>244</v>
      </c>
      <c r="C155" s="5">
        <v>54</v>
      </c>
      <c r="D155" s="7">
        <v>10</v>
      </c>
      <c r="E155" s="5">
        <v>55.75</v>
      </c>
      <c r="F155" s="3">
        <v>3935</v>
      </c>
      <c r="G155" s="4">
        <v>98</v>
      </c>
      <c r="H155" s="4" t="s">
        <v>243</v>
      </c>
      <c r="I155" s="4" t="s">
        <v>11</v>
      </c>
      <c r="J155" s="50">
        <v>861</v>
      </c>
      <c r="K155" s="4" t="s">
        <v>245</v>
      </c>
      <c r="L155" s="9">
        <v>63884.46000000001</v>
      </c>
      <c r="M155" s="10">
        <v>22.5</v>
      </c>
      <c r="N155" s="59">
        <v>6642.715</v>
      </c>
      <c r="O155" s="56">
        <f t="shared" si="2"/>
        <v>-0.8960198614811803</v>
      </c>
      <c r="P155" s="11"/>
      <c r="Q155" s="69" t="s">
        <v>342</v>
      </c>
      <c r="R155" s="54"/>
      <c r="S155" s="126">
        <v>107618.937</v>
      </c>
      <c r="T155" s="57">
        <v>8610.285</v>
      </c>
      <c r="U155" s="63">
        <f>-(S155-T155)/S155</f>
        <v>-0.9199928447537072</v>
      </c>
      <c r="V155" s="69"/>
      <c r="W155" s="57"/>
      <c r="X155" s="57"/>
      <c r="Y155" s="154"/>
      <c r="Z155" s="147"/>
    </row>
    <row r="156" spans="1:26" ht="12.75">
      <c r="A156" s="2">
        <v>176</v>
      </c>
      <c r="B156" s="13"/>
      <c r="C156" s="14"/>
      <c r="D156" s="14">
        <v>9</v>
      </c>
      <c r="E156" s="14">
        <v>37.19000000000233</v>
      </c>
      <c r="F156" s="12"/>
      <c r="G156" s="13"/>
      <c r="H156" s="13"/>
      <c r="I156" s="13"/>
      <c r="J156" s="51">
        <v>1378</v>
      </c>
      <c r="K156" s="13" t="s">
        <v>242</v>
      </c>
      <c r="L156" s="18">
        <v>43734.477</v>
      </c>
      <c r="M156" s="19">
        <v>33.833333333333336</v>
      </c>
      <c r="N156" s="57">
        <v>1967.57</v>
      </c>
      <c r="O156" s="54">
        <f t="shared" si="2"/>
        <v>-0.955011008820341</v>
      </c>
      <c r="P156" s="20"/>
      <c r="Q156" s="69" t="s">
        <v>342</v>
      </c>
      <c r="R156" s="54"/>
      <c r="S156" s="126"/>
      <c r="T156" s="57"/>
      <c r="U156" s="63"/>
      <c r="V156" s="69"/>
      <c r="W156" s="57"/>
      <c r="X156" s="57"/>
      <c r="Y156" s="154"/>
      <c r="Z156" s="147"/>
    </row>
    <row r="157" spans="1:26" ht="25.5">
      <c r="A157" s="2">
        <v>177</v>
      </c>
      <c r="B157" s="13"/>
      <c r="C157" s="14"/>
      <c r="D157" s="16">
        <v>53</v>
      </c>
      <c r="E157" s="14">
        <v>13.709999999999127</v>
      </c>
      <c r="F157" s="12">
        <v>3936</v>
      </c>
      <c r="G157" s="13">
        <v>100</v>
      </c>
      <c r="H157" s="13" t="s">
        <v>247</v>
      </c>
      <c r="I157" s="13" t="s">
        <v>11</v>
      </c>
      <c r="J157" s="51">
        <v>8102</v>
      </c>
      <c r="K157" s="13" t="s">
        <v>246</v>
      </c>
      <c r="L157" s="18">
        <v>15862.42</v>
      </c>
      <c r="M157" s="19">
        <v>98</v>
      </c>
      <c r="N157" s="57">
        <v>10337.219000000001</v>
      </c>
      <c r="O157" s="54">
        <f t="shared" si="2"/>
        <v>-0.3483201806533933</v>
      </c>
      <c r="P157" s="20"/>
      <c r="Q157" s="67" t="s">
        <v>342</v>
      </c>
      <c r="R157" s="54"/>
      <c r="S157" s="126">
        <v>15862.42</v>
      </c>
      <c r="T157" s="57">
        <v>10337.219</v>
      </c>
      <c r="U157" s="63">
        <f>-(S157-T157)/S157</f>
        <v>-0.34832018065339343</v>
      </c>
      <c r="V157" s="69"/>
      <c r="W157" s="57"/>
      <c r="X157" s="57"/>
      <c r="Y157" s="154"/>
      <c r="Z157" s="147"/>
    </row>
    <row r="158" spans="1:26" ht="25.5">
      <c r="A158" s="2">
        <v>178</v>
      </c>
      <c r="B158" s="13"/>
      <c r="C158" s="14"/>
      <c r="D158" s="15"/>
      <c r="E158" s="16">
        <v>11.450000000000728</v>
      </c>
      <c r="F158" s="12">
        <v>3938</v>
      </c>
      <c r="G158" s="13">
        <v>104</v>
      </c>
      <c r="H158" s="13" t="s">
        <v>249</v>
      </c>
      <c r="I158" s="13" t="s">
        <v>11</v>
      </c>
      <c r="J158" s="51">
        <v>6041</v>
      </c>
      <c r="K158" s="13" t="s">
        <v>248</v>
      </c>
      <c r="L158" s="18">
        <v>13036.72</v>
      </c>
      <c r="M158" s="19">
        <v>88</v>
      </c>
      <c r="N158" s="57">
        <v>0</v>
      </c>
      <c r="O158" s="54">
        <f t="shared" si="2"/>
        <v>-1</v>
      </c>
      <c r="P158" s="20"/>
      <c r="Q158" s="69" t="s">
        <v>342</v>
      </c>
      <c r="R158" s="54"/>
      <c r="S158" s="126">
        <v>40246.09</v>
      </c>
      <c r="T158" s="57">
        <v>11041.119</v>
      </c>
      <c r="U158" s="63">
        <f>-(S158-T158)/S158</f>
        <v>-0.7256598342845231</v>
      </c>
      <c r="V158" s="69"/>
      <c r="W158" s="57"/>
      <c r="X158" s="57"/>
      <c r="Y158" s="154"/>
      <c r="Z158" s="147"/>
    </row>
    <row r="159" spans="1:26" ht="12.75">
      <c r="A159" s="2">
        <v>179</v>
      </c>
      <c r="B159" s="13"/>
      <c r="C159" s="14"/>
      <c r="D159" s="14">
        <v>80</v>
      </c>
      <c r="E159" s="14">
        <v>23.489999999997963</v>
      </c>
      <c r="F159" s="12"/>
      <c r="G159" s="13"/>
      <c r="H159" s="13"/>
      <c r="I159" s="13"/>
      <c r="J159" s="51">
        <v>7253</v>
      </c>
      <c r="K159" s="13" t="s">
        <v>250</v>
      </c>
      <c r="L159" s="18">
        <v>27209.370000000003</v>
      </c>
      <c r="M159" s="19">
        <v>94</v>
      </c>
      <c r="N159" s="57">
        <v>11041.118999999999</v>
      </c>
      <c r="O159" s="54">
        <f t="shared" si="2"/>
        <v>-0.5942162938722948</v>
      </c>
      <c r="P159" s="20"/>
      <c r="Q159" s="69">
        <f>0.1*L158</f>
        <v>1303.672</v>
      </c>
      <c r="R159" s="54">
        <f>-(L159-(N159-Q159))/L159</f>
        <v>-0.6421289063289595</v>
      </c>
      <c r="S159" s="126"/>
      <c r="T159" s="57"/>
      <c r="U159" s="63"/>
      <c r="V159" s="69"/>
      <c r="W159" s="57"/>
      <c r="X159" s="57"/>
      <c r="Y159" s="154"/>
      <c r="Z159" s="147"/>
    </row>
    <row r="160" spans="1:26" ht="25.5">
      <c r="A160" s="2">
        <v>180</v>
      </c>
      <c r="B160" s="13"/>
      <c r="C160" s="14"/>
      <c r="D160" s="14">
        <v>94</v>
      </c>
      <c r="E160" s="21"/>
      <c r="F160" s="12">
        <v>3942</v>
      </c>
      <c r="G160" s="13">
        <v>97</v>
      </c>
      <c r="H160" s="13" t="s">
        <v>252</v>
      </c>
      <c r="I160" s="13" t="s">
        <v>11</v>
      </c>
      <c r="J160" s="51">
        <v>3938</v>
      </c>
      <c r="K160" s="13" t="s">
        <v>251</v>
      </c>
      <c r="L160" s="18">
        <v>10136.462</v>
      </c>
      <c r="M160" s="19">
        <v>79</v>
      </c>
      <c r="N160" s="57">
        <v>5034.486</v>
      </c>
      <c r="O160" s="54">
        <f t="shared" si="2"/>
        <v>-0.5033290708335907</v>
      </c>
      <c r="P160" s="20"/>
      <c r="Q160" s="69">
        <v>9004.712</v>
      </c>
      <c r="R160" s="54">
        <f>-(L160-(N160-Q160))/L160</f>
        <v>-1.3916776879349027</v>
      </c>
      <c r="S160" s="126">
        <v>20560.085</v>
      </c>
      <c r="T160" s="57">
        <v>6453.397</v>
      </c>
      <c r="U160" s="63">
        <f>-(S160-T160)/S160</f>
        <v>-0.6861201206123417</v>
      </c>
      <c r="V160" s="69"/>
      <c r="W160" s="57"/>
      <c r="X160" s="57"/>
      <c r="Y160" s="154"/>
      <c r="Z160" s="147"/>
    </row>
    <row r="161" spans="1:26" ht="25.5">
      <c r="A161" s="2">
        <v>181</v>
      </c>
      <c r="B161" s="13"/>
      <c r="C161" s="14"/>
      <c r="D161" s="16">
        <v>11</v>
      </c>
      <c r="E161" s="14">
        <v>40.58999999999651</v>
      </c>
      <c r="F161" s="12">
        <v>3943</v>
      </c>
      <c r="G161" s="13">
        <v>97</v>
      </c>
      <c r="H161" s="13" t="s">
        <v>254</v>
      </c>
      <c r="I161" s="13" t="s">
        <v>11</v>
      </c>
      <c r="J161" s="51">
        <v>988</v>
      </c>
      <c r="K161" s="13" t="s">
        <v>255</v>
      </c>
      <c r="L161" s="18">
        <v>45890.71</v>
      </c>
      <c r="M161" s="19">
        <v>25.166666666666668</v>
      </c>
      <c r="N161" s="57">
        <v>2038.217</v>
      </c>
      <c r="O161" s="54">
        <f t="shared" si="2"/>
        <v>-0.9555854115135722</v>
      </c>
      <c r="P161" s="20"/>
      <c r="Q161" s="69" t="s">
        <v>342</v>
      </c>
      <c r="R161" s="54"/>
      <c r="S161" s="126">
        <v>91119.258</v>
      </c>
      <c r="T161" s="57">
        <v>3953.157</v>
      </c>
      <c r="U161" s="63">
        <f>-(S161-T161)/S161</f>
        <v>-0.9566155707720974</v>
      </c>
      <c r="V161" s="69"/>
      <c r="W161" s="57"/>
      <c r="X161" s="57"/>
      <c r="Y161" s="154"/>
      <c r="Z161" s="148"/>
    </row>
    <row r="162" spans="1:26" ht="12.75">
      <c r="A162" s="2">
        <v>182</v>
      </c>
      <c r="B162" s="13"/>
      <c r="C162" s="14"/>
      <c r="D162" s="16">
        <v>13</v>
      </c>
      <c r="E162" s="16">
        <v>37.55999999999767</v>
      </c>
      <c r="F162" s="12"/>
      <c r="G162" s="13"/>
      <c r="H162" s="13"/>
      <c r="I162" s="13"/>
      <c r="J162" s="51">
        <v>990</v>
      </c>
      <c r="K162" s="13" t="s">
        <v>253</v>
      </c>
      <c r="L162" s="18">
        <v>45228.548</v>
      </c>
      <c r="M162" s="19">
        <v>25.833333333333332</v>
      </c>
      <c r="N162" s="57">
        <v>1914.94</v>
      </c>
      <c r="O162" s="54">
        <f t="shared" si="2"/>
        <v>-0.9576608119279</v>
      </c>
      <c r="P162" s="20"/>
      <c r="Q162" s="69" t="s">
        <v>342</v>
      </c>
      <c r="R162" s="54"/>
      <c r="S162" s="126"/>
      <c r="T162" s="57"/>
      <c r="U162" s="63"/>
      <c r="V162" s="69"/>
      <c r="W162" s="57"/>
      <c r="X162" s="57"/>
      <c r="Y162" s="154"/>
      <c r="Z162" s="148"/>
    </row>
    <row r="163" spans="1:26" ht="25.5">
      <c r="A163" s="2">
        <v>183</v>
      </c>
      <c r="B163" s="13"/>
      <c r="C163" s="14"/>
      <c r="D163" s="16">
        <v>26</v>
      </c>
      <c r="E163" s="14">
        <v>34.16000000000349</v>
      </c>
      <c r="F163" s="12">
        <v>3947</v>
      </c>
      <c r="G163" s="13">
        <v>99</v>
      </c>
      <c r="H163" s="13" t="s">
        <v>257</v>
      </c>
      <c r="I163" s="13" t="s">
        <v>11</v>
      </c>
      <c r="J163" s="51">
        <v>2721</v>
      </c>
      <c r="K163" s="13" t="s">
        <v>256</v>
      </c>
      <c r="L163" s="18">
        <v>39096.199</v>
      </c>
      <c r="M163" s="19">
        <v>57</v>
      </c>
      <c r="N163" s="57">
        <v>16712.264</v>
      </c>
      <c r="O163" s="54">
        <f t="shared" si="2"/>
        <v>-0.5725348134226552</v>
      </c>
      <c r="P163" s="20"/>
      <c r="Q163" s="67" t="s">
        <v>342</v>
      </c>
      <c r="R163" s="54"/>
      <c r="S163" s="126">
        <v>39096.199</v>
      </c>
      <c r="T163" s="57">
        <v>16712.264</v>
      </c>
      <c r="U163" s="63">
        <f>-(S163-T163)/S163</f>
        <v>-0.5725348134226552</v>
      </c>
      <c r="V163" s="69"/>
      <c r="W163" s="57"/>
      <c r="X163" s="57"/>
      <c r="Y163" s="154"/>
      <c r="Z163" s="147"/>
    </row>
    <row r="164" spans="1:26" ht="25.5">
      <c r="A164" s="2">
        <v>184</v>
      </c>
      <c r="B164" s="13"/>
      <c r="C164" s="14"/>
      <c r="D164" s="16">
        <v>8</v>
      </c>
      <c r="E164" s="16">
        <v>48.94000000000233</v>
      </c>
      <c r="F164" s="12">
        <v>3948</v>
      </c>
      <c r="G164" s="13">
        <v>101</v>
      </c>
      <c r="H164" s="13" t="s">
        <v>259</v>
      </c>
      <c r="I164" s="13" t="s">
        <v>11</v>
      </c>
      <c r="J164" s="51">
        <v>983</v>
      </c>
      <c r="K164" s="13" t="s">
        <v>258</v>
      </c>
      <c r="L164" s="18">
        <v>56009.209</v>
      </c>
      <c r="M164" s="19">
        <v>23.333333333333332</v>
      </c>
      <c r="N164" s="57">
        <v>4518.498</v>
      </c>
      <c r="O164" s="54">
        <f t="shared" si="2"/>
        <v>-0.9193258022979757</v>
      </c>
      <c r="P164" s="20"/>
      <c r="Q164" s="69" t="s">
        <v>342</v>
      </c>
      <c r="R164" s="54"/>
      <c r="S164" s="126">
        <v>56009.209</v>
      </c>
      <c r="T164" s="57">
        <v>4518.498</v>
      </c>
      <c r="U164" s="63">
        <f>-(S164-T164)/S164</f>
        <v>-0.9193258022979757</v>
      </c>
      <c r="V164" s="69"/>
      <c r="W164" s="57"/>
      <c r="X164" s="57"/>
      <c r="Y164" s="154"/>
      <c r="Z164" s="148"/>
    </row>
    <row r="165" spans="1:26" ht="25.5">
      <c r="A165" s="2">
        <v>185</v>
      </c>
      <c r="B165" s="13"/>
      <c r="C165" s="14"/>
      <c r="D165" s="14">
        <v>3</v>
      </c>
      <c r="E165" s="14">
        <v>17.959999999999127</v>
      </c>
      <c r="F165" s="12">
        <v>3954</v>
      </c>
      <c r="G165" s="13">
        <v>103</v>
      </c>
      <c r="H165" s="13" t="s">
        <v>261</v>
      </c>
      <c r="I165" s="13" t="s">
        <v>11</v>
      </c>
      <c r="J165" s="51">
        <v>1599</v>
      </c>
      <c r="K165" s="13" t="s">
        <v>260</v>
      </c>
      <c r="L165" s="18">
        <v>20425.95</v>
      </c>
      <c r="M165" s="19">
        <v>41.4</v>
      </c>
      <c r="N165" s="57">
        <v>2298.372</v>
      </c>
      <c r="O165" s="54">
        <f t="shared" si="2"/>
        <v>-0.8874778406879484</v>
      </c>
      <c r="P165" s="20"/>
      <c r="Q165" s="69">
        <v>1818.1009999999999</v>
      </c>
      <c r="R165" s="54">
        <f>-(L165-(N165-Q165))/L165</f>
        <v>-0.9764872135690139</v>
      </c>
      <c r="S165" s="126">
        <v>23370.248</v>
      </c>
      <c r="T165" s="57">
        <v>3424.569</v>
      </c>
      <c r="U165" s="63">
        <f>-(S165-T165)/S165</f>
        <v>-0.8534645845435616</v>
      </c>
      <c r="V165" s="69"/>
      <c r="W165" s="57"/>
      <c r="X165" s="57"/>
      <c r="Y165" s="154"/>
      <c r="Z165" s="147"/>
    </row>
    <row r="166" spans="1:26" ht="25.5">
      <c r="A166" s="2">
        <v>186</v>
      </c>
      <c r="B166" s="13"/>
      <c r="C166" s="14"/>
      <c r="D166" s="14">
        <v>12</v>
      </c>
      <c r="E166" s="14">
        <v>19.270000000000437</v>
      </c>
      <c r="F166" s="12">
        <v>6004</v>
      </c>
      <c r="G166" s="13">
        <v>105</v>
      </c>
      <c r="H166" s="13" t="s">
        <v>263</v>
      </c>
      <c r="I166" s="13" t="s">
        <v>11</v>
      </c>
      <c r="J166" s="51">
        <v>2837</v>
      </c>
      <c r="K166" s="13" t="s">
        <v>262</v>
      </c>
      <c r="L166" s="18">
        <v>21667.349</v>
      </c>
      <c r="M166" s="19">
        <v>60</v>
      </c>
      <c r="N166" s="57">
        <v>7037.779</v>
      </c>
      <c r="O166" s="54">
        <f t="shared" si="2"/>
        <v>-0.6751896597964061</v>
      </c>
      <c r="P166" s="20"/>
      <c r="Q166" s="67" t="s">
        <v>342</v>
      </c>
      <c r="R166" s="54"/>
      <c r="S166" s="126">
        <v>41909.062</v>
      </c>
      <c r="T166" s="57">
        <v>13033.167</v>
      </c>
      <c r="U166" s="63">
        <f>-(S166-T166)/S166</f>
        <v>-0.6890131542433471</v>
      </c>
      <c r="V166" s="69"/>
      <c r="W166" s="57"/>
      <c r="X166" s="57"/>
      <c r="Y166" s="154"/>
      <c r="Z166" s="147"/>
    </row>
    <row r="167" spans="1:26" ht="12.75">
      <c r="A167" s="2">
        <v>187</v>
      </c>
      <c r="B167" s="13"/>
      <c r="C167" s="14"/>
      <c r="D167" s="14">
        <v>14</v>
      </c>
      <c r="E167" s="14">
        <v>18.18000000000029</v>
      </c>
      <c r="F167" s="12"/>
      <c r="G167" s="13"/>
      <c r="H167" s="13"/>
      <c r="I167" s="13"/>
      <c r="J167" s="51">
        <v>6249</v>
      </c>
      <c r="K167" s="13" t="s">
        <v>264</v>
      </c>
      <c r="L167" s="18">
        <v>20241.713</v>
      </c>
      <c r="M167" s="19">
        <v>90</v>
      </c>
      <c r="N167" s="57">
        <v>5995.388</v>
      </c>
      <c r="O167" s="54">
        <f t="shared" si="2"/>
        <v>-0.7038102457040074</v>
      </c>
      <c r="P167" s="20"/>
      <c r="Q167" s="67" t="s">
        <v>342</v>
      </c>
      <c r="R167" s="54"/>
      <c r="S167" s="126"/>
      <c r="T167" s="57"/>
      <c r="U167" s="63"/>
      <c r="V167" s="69"/>
      <c r="W167" s="57"/>
      <c r="X167" s="57"/>
      <c r="Y167" s="154"/>
      <c r="Z167" s="147"/>
    </row>
    <row r="168" spans="1:26" ht="26.25" thickBot="1">
      <c r="A168" s="2">
        <v>188</v>
      </c>
      <c r="B168" s="23"/>
      <c r="C168" s="24"/>
      <c r="D168" s="43">
        <v>32</v>
      </c>
      <c r="E168" s="24">
        <v>37.720000000001164</v>
      </c>
      <c r="F168" s="22">
        <v>6264</v>
      </c>
      <c r="G168" s="23">
        <v>102</v>
      </c>
      <c r="H168" s="23" t="s">
        <v>284</v>
      </c>
      <c r="I168" s="23" t="s">
        <v>11</v>
      </c>
      <c r="J168" s="49">
        <v>2408</v>
      </c>
      <c r="K168" s="23" t="s">
        <v>283</v>
      </c>
      <c r="L168" s="28">
        <v>43223.711</v>
      </c>
      <c r="M168" s="29">
        <v>51.5</v>
      </c>
      <c r="N168" s="58">
        <v>2009.462</v>
      </c>
      <c r="O168" s="55">
        <f t="shared" si="2"/>
        <v>-0.9535101925885078</v>
      </c>
      <c r="P168" s="30"/>
      <c r="Q168" s="70" t="s">
        <v>342</v>
      </c>
      <c r="R168" s="55"/>
      <c r="S168" s="128">
        <v>43223.711</v>
      </c>
      <c r="T168" s="58">
        <v>2009.462</v>
      </c>
      <c r="U168" s="65">
        <f>-(S168-T168)/S168</f>
        <v>-0.9535101925885078</v>
      </c>
      <c r="V168" s="70">
        <f>SUM(L155:L168)</f>
        <v>465647.29799999995</v>
      </c>
      <c r="W168" s="58">
        <f>-0.9*V168</f>
        <v>-419082.5682</v>
      </c>
      <c r="X168" s="58">
        <v>-414500.825</v>
      </c>
      <c r="Y168" s="155">
        <f>X168/W168</f>
        <v>0.9890672064465029</v>
      </c>
      <c r="Z168" s="150"/>
    </row>
    <row r="169" spans="2:25" ht="12.75">
      <c r="B169" s="53" t="s">
        <v>341</v>
      </c>
      <c r="L169" s="62">
        <f>SUM(L2:L168)</f>
        <v>4581447.149000002</v>
      </c>
      <c r="N169" s="61">
        <f>SUM(N2:N168)</f>
        <v>1520567.739000001</v>
      </c>
      <c r="O169" s="56">
        <f t="shared" si="2"/>
        <v>-0.6681031801639582</v>
      </c>
      <c r="Q169" s="73" t="s">
        <v>370</v>
      </c>
      <c r="S169" s="112">
        <f>SUM(S2:S168)</f>
        <v>5239930.873000001</v>
      </c>
      <c r="T169" s="112">
        <f>SUM(T2:T168)</f>
        <v>1782268.289</v>
      </c>
      <c r="U169" s="101">
        <f>-(S169-T169)/S169</f>
        <v>-0.6598679768499306</v>
      </c>
      <c r="V169" s="145">
        <f>SUM(V2:V168)</f>
        <v>4581447.149</v>
      </c>
      <c r="W169" s="57">
        <f>-0.9*V169</f>
        <v>-4123302.4341</v>
      </c>
      <c r="X169" s="145">
        <f>SUM(X2:X168)</f>
        <v>-4185450.789</v>
      </c>
      <c r="Y169" s="152">
        <f>X169/W169</f>
        <v>1.0150724706453809</v>
      </c>
    </row>
    <row r="170" ht="12.75"/>
    <row r="171" ht="12.75">
      <c r="B171" t="s">
        <v>306</v>
      </c>
    </row>
    <row r="172" ht="12.75">
      <c r="B172" s="131" t="s">
        <v>480</v>
      </c>
    </row>
    <row r="173" ht="12.75">
      <c r="B173" s="53" t="s">
        <v>478</v>
      </c>
    </row>
    <row r="174" ht="12.75">
      <c r="B174" s="53" t="s">
        <v>517</v>
      </c>
    </row>
    <row r="175" ht="12.75">
      <c r="B175" s="53" t="s">
        <v>393</v>
      </c>
    </row>
    <row r="176" ht="12.75">
      <c r="B176" s="53" t="s">
        <v>518</v>
      </c>
    </row>
    <row r="177" ht="12.75">
      <c r="B177" s="53" t="s">
        <v>479</v>
      </c>
    </row>
    <row r="178" ht="12.75">
      <c r="B178" s="53"/>
    </row>
  </sheetData>
  <sheetProtection/>
  <printOptions gridLines="1"/>
  <pageMargins left="0.21" right="0.17" top="0.5" bottom="0.88" header="0.16" footer="0.18"/>
  <pageSetup fitToHeight="5" fitToWidth="1" horizontalDpi="600" verticalDpi="600" orientation="portrait" scale="92" r:id="rId3"/>
  <headerFooter alignWithMargins="0">
    <oddHeader>&amp;L&amp;9TOP ELECTRIC GENERATION EMISSION POINTS CONTRIBUTING TO VISIBILITY IMPAIRMENT AT MANE-VU CLASS I AREAS&amp;10
</oddHeader>
    <oddFooter>&amp;R&amp;8File:  &amp;F of &amp;A
Printed : &amp;D &amp;T&amp;10
&amp;11Page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Y169"/>
  <sheetViews>
    <sheetView zoomScale="80" zoomScaleNormal="80" zoomScalePageLayoutView="0" workbookViewId="0" topLeftCell="B1">
      <pane ySplit="1" topLeftCell="A2" activePane="bottomLeft" state="frozen"/>
      <selection pane="topLeft" activeCell="B1" sqref="B1"/>
      <selection pane="bottomLeft" activeCell="B1" sqref="B1"/>
    </sheetView>
  </sheetViews>
  <sheetFormatPr defaultColWidth="9.140625" defaultRowHeight="12.75"/>
  <cols>
    <col min="1" max="1" width="9.140625" style="0" hidden="1" customWidth="1"/>
    <col min="2" max="2" width="14.8515625" style="0" customWidth="1"/>
    <col min="3" max="3" width="4.421875" style="0" customWidth="1"/>
    <col min="4" max="4" width="5.7109375" style="0" hidden="1" customWidth="1"/>
    <col min="5" max="5" width="8.28125" style="0" hidden="1" customWidth="1"/>
    <col min="6" max="6" width="6.28125" style="0" customWidth="1"/>
    <col min="7" max="7" width="0" style="0" hidden="1" customWidth="1"/>
    <col min="8" max="8" width="26.8515625" style="0" customWidth="1"/>
    <col min="9" max="9" width="11.8515625" style="0" customWidth="1"/>
    <col min="10" max="10" width="0" style="0" hidden="1" customWidth="1"/>
    <col min="11" max="11" width="10.8515625" style="0" customWidth="1"/>
    <col min="12" max="12" width="12.00390625" style="120" customWidth="1"/>
    <col min="13" max="13" width="14.421875" style="79" customWidth="1"/>
    <col min="14" max="14" width="0" style="0" hidden="1" customWidth="1"/>
    <col min="15" max="15" width="13.57421875" style="0" customWidth="1"/>
    <col min="17" max="17" width="9.140625" style="0" hidden="1" customWidth="1"/>
    <col min="18" max="18" width="10.28125" style="0" customWidth="1"/>
    <col min="19" max="19" width="10.421875" style="0" customWidth="1"/>
    <col min="21" max="21" width="9.140625" style="99" customWidth="1"/>
    <col min="22" max="22" width="9.140625" style="100" customWidth="1"/>
    <col min="23" max="23" width="9.140625" style="53" customWidth="1"/>
    <col min="24" max="24" width="33.421875" style="53" customWidth="1"/>
  </cols>
  <sheetData>
    <row r="1" spans="1:25" ht="374.25" thickBot="1">
      <c r="A1" s="1" t="s">
        <v>0</v>
      </c>
      <c r="B1" s="86" t="s">
        <v>6</v>
      </c>
      <c r="C1" s="86" t="s">
        <v>7</v>
      </c>
      <c r="D1" s="86" t="s">
        <v>2</v>
      </c>
      <c r="E1" s="86" t="s">
        <v>3</v>
      </c>
      <c r="F1" s="86" t="s">
        <v>304</v>
      </c>
      <c r="G1" s="86"/>
      <c r="H1" s="86" t="s">
        <v>4</v>
      </c>
      <c r="I1" s="86" t="s">
        <v>5</v>
      </c>
      <c r="J1" s="86" t="s">
        <v>8</v>
      </c>
      <c r="K1" s="87" t="s">
        <v>1</v>
      </c>
      <c r="L1" s="87" t="s">
        <v>426</v>
      </c>
      <c r="M1" s="86" t="s">
        <v>394</v>
      </c>
      <c r="N1" s="86" t="s">
        <v>305</v>
      </c>
      <c r="O1" s="88" t="s">
        <v>395</v>
      </c>
      <c r="P1" s="106" t="s">
        <v>403</v>
      </c>
      <c r="Q1" s="107" t="s">
        <v>515</v>
      </c>
      <c r="R1" s="107" t="s">
        <v>336</v>
      </c>
      <c r="S1" s="108" t="s">
        <v>337</v>
      </c>
      <c r="T1" s="109" t="s">
        <v>403</v>
      </c>
      <c r="U1" s="89" t="s">
        <v>396</v>
      </c>
      <c r="V1" s="90" t="s">
        <v>397</v>
      </c>
      <c r="W1" s="104" t="s">
        <v>404</v>
      </c>
      <c r="X1" s="158" t="s">
        <v>514</v>
      </c>
      <c r="Y1" s="52" t="s">
        <v>307</v>
      </c>
    </row>
    <row r="2" spans="1:25" ht="12.75">
      <c r="A2" s="2">
        <v>9</v>
      </c>
      <c r="B2" s="80" t="s">
        <v>12</v>
      </c>
      <c r="C2" s="81">
        <v>10</v>
      </c>
      <c r="D2" s="15"/>
      <c r="E2" s="16">
        <v>1.9099999999998545</v>
      </c>
      <c r="F2" s="83">
        <v>593</v>
      </c>
      <c r="G2" s="80">
        <v>1</v>
      </c>
      <c r="H2" s="80" t="s">
        <v>10</v>
      </c>
      <c r="I2" s="80" t="s">
        <v>42</v>
      </c>
      <c r="J2" s="81">
        <v>3148</v>
      </c>
      <c r="K2" s="82" t="s">
        <v>9</v>
      </c>
      <c r="L2" s="115">
        <v>5</v>
      </c>
      <c r="M2" s="137">
        <v>7094150.95</v>
      </c>
      <c r="N2" s="138">
        <v>72</v>
      </c>
      <c r="O2" s="125">
        <v>2221231.5</v>
      </c>
      <c r="P2" s="139">
        <f>-(M2-O2)/M2</f>
        <v>-0.6868925519550723</v>
      </c>
      <c r="Q2" s="132"/>
      <c r="R2" s="85">
        <v>2132.475</v>
      </c>
      <c r="S2" s="57">
        <v>55.177</v>
      </c>
      <c r="T2" s="54">
        <f aca="true" t="shared" si="0" ref="T2:T33">-(R2-S2)/R2</f>
        <v>-0.9741253707546395</v>
      </c>
      <c r="U2" s="91">
        <f>R2*2000/M2</f>
        <v>0.6011924513672774</v>
      </c>
      <c r="V2" s="92">
        <f>S2*2000/O2</f>
        <v>0.0496814492321039</v>
      </c>
      <c r="W2" s="63">
        <f>-(U2-V2)/U2</f>
        <v>-0.9173618212951367</v>
      </c>
      <c r="X2" s="113"/>
      <c r="Y2" t="s">
        <v>464</v>
      </c>
    </row>
    <row r="3" spans="1:25" ht="12.75">
      <c r="A3" s="2">
        <v>10</v>
      </c>
      <c r="B3" s="13"/>
      <c r="C3" s="14"/>
      <c r="D3" s="15"/>
      <c r="E3" s="16">
        <v>6.6799999999993815</v>
      </c>
      <c r="F3" s="12">
        <v>594</v>
      </c>
      <c r="G3" s="13">
        <v>2</v>
      </c>
      <c r="H3" s="13" t="s">
        <v>14</v>
      </c>
      <c r="I3" s="13" t="s">
        <v>11</v>
      </c>
      <c r="J3" s="14">
        <v>1619</v>
      </c>
      <c r="K3" s="17" t="s">
        <v>17</v>
      </c>
      <c r="L3" s="116">
        <v>4</v>
      </c>
      <c r="M3" s="75">
        <v>14843934.075</v>
      </c>
      <c r="N3" s="19">
        <v>45</v>
      </c>
      <c r="O3" s="57">
        <v>10918656.975</v>
      </c>
      <c r="P3" s="140">
        <f aca="true" t="shared" si="1" ref="P3:P66">-(M3-O3)/M3</f>
        <v>-0.26443644118649856</v>
      </c>
      <c r="Q3" s="133"/>
      <c r="R3" s="18">
        <v>7490.731</v>
      </c>
      <c r="S3" s="57">
        <v>5956.783</v>
      </c>
      <c r="T3" s="54">
        <f t="shared" si="0"/>
        <v>-0.20477948013351427</v>
      </c>
      <c r="U3" s="91">
        <f aca="true" t="shared" si="2" ref="U3:U66">R3*2000/M3</f>
        <v>1.0092649242650318</v>
      </c>
      <c r="V3" s="92">
        <f aca="true" t="shared" si="3" ref="V3:V66">S3*2000/O3</f>
        <v>1.0911200917180568</v>
      </c>
      <c r="W3" s="63">
        <f aca="true" t="shared" si="4" ref="W3:W66">-(U3-V3)/U3</f>
        <v>0.08110374737597632</v>
      </c>
      <c r="X3" s="102"/>
      <c r="Y3" s="53" t="s">
        <v>379</v>
      </c>
    </row>
    <row r="4" spans="1:25" ht="12.75">
      <c r="A4" s="2">
        <v>11</v>
      </c>
      <c r="B4" s="13"/>
      <c r="C4" s="14"/>
      <c r="D4" s="15"/>
      <c r="E4" s="16">
        <v>4.199999999999818</v>
      </c>
      <c r="F4" s="12"/>
      <c r="G4" s="13"/>
      <c r="H4" s="13"/>
      <c r="I4" s="13"/>
      <c r="J4" s="14">
        <v>2866</v>
      </c>
      <c r="K4" s="17" t="s">
        <v>16</v>
      </c>
      <c r="L4" s="116">
        <v>3</v>
      </c>
      <c r="M4" s="75">
        <v>4313714.65</v>
      </c>
      <c r="N4" s="19">
        <v>64</v>
      </c>
      <c r="O4" s="57">
        <v>4431117.45</v>
      </c>
      <c r="P4" s="140">
        <f t="shared" si="1"/>
        <v>0.0272161720293668</v>
      </c>
      <c r="Q4" s="133"/>
      <c r="R4" s="18">
        <v>4682.091</v>
      </c>
      <c r="S4" s="57">
        <v>3061.009</v>
      </c>
      <c r="T4" s="54">
        <f t="shared" si="0"/>
        <v>-0.3462303487907433</v>
      </c>
      <c r="U4" s="91">
        <f t="shared" si="2"/>
        <v>2.1707931005589347</v>
      </c>
      <c r="V4" s="92">
        <f t="shared" si="3"/>
        <v>1.3815968701077874</v>
      </c>
      <c r="W4" s="63">
        <f t="shared" si="4"/>
        <v>-0.36355202632989086</v>
      </c>
      <c r="X4" s="102"/>
      <c r="Y4" s="53" t="s">
        <v>311</v>
      </c>
    </row>
    <row r="5" spans="1:25" ht="12.75">
      <c r="A5" s="2">
        <v>12</v>
      </c>
      <c r="B5" s="13"/>
      <c r="C5" s="14"/>
      <c r="D5" s="15"/>
      <c r="E5" s="21"/>
      <c r="F5" s="12"/>
      <c r="G5" s="13"/>
      <c r="H5" s="13"/>
      <c r="I5" s="13"/>
      <c r="J5" s="14">
        <v>3297</v>
      </c>
      <c r="K5" s="17" t="s">
        <v>15</v>
      </c>
      <c r="L5" s="116">
        <v>2</v>
      </c>
      <c r="M5" s="75">
        <v>3571737.275</v>
      </c>
      <c r="N5" s="19">
        <v>74</v>
      </c>
      <c r="O5" s="57">
        <v>0</v>
      </c>
      <c r="P5" s="140">
        <f t="shared" si="1"/>
        <v>-1</v>
      </c>
      <c r="Q5" s="133"/>
      <c r="R5" s="18">
        <v>3833.318</v>
      </c>
      <c r="S5" s="57">
        <v>0</v>
      </c>
      <c r="T5" s="54">
        <f t="shared" si="0"/>
        <v>-1</v>
      </c>
      <c r="U5" s="91">
        <f t="shared" si="2"/>
        <v>2.1464725453525975</v>
      </c>
      <c r="V5" s="92">
        <v>0</v>
      </c>
      <c r="W5" s="63">
        <f t="shared" si="4"/>
        <v>-1</v>
      </c>
      <c r="X5" s="102" t="s">
        <v>401</v>
      </c>
      <c r="Y5" s="53" t="s">
        <v>312</v>
      </c>
    </row>
    <row r="6" spans="1:25" ht="13.5" thickBot="1">
      <c r="A6" s="2">
        <v>13</v>
      </c>
      <c r="B6" s="23"/>
      <c r="C6" s="24"/>
      <c r="D6" s="25"/>
      <c r="E6" s="26"/>
      <c r="F6" s="22"/>
      <c r="G6" s="23"/>
      <c r="H6" s="23"/>
      <c r="I6" s="23"/>
      <c r="J6" s="24">
        <v>8006</v>
      </c>
      <c r="K6" s="27" t="s">
        <v>13</v>
      </c>
      <c r="L6" s="117">
        <v>1</v>
      </c>
      <c r="M6" s="76">
        <v>3551160.425</v>
      </c>
      <c r="N6" s="29">
        <v>95</v>
      </c>
      <c r="O6" s="58">
        <v>268457.65</v>
      </c>
      <c r="P6" s="141">
        <f t="shared" si="1"/>
        <v>-0.9244028379821788</v>
      </c>
      <c r="Q6" s="134"/>
      <c r="R6" s="28">
        <v>3949.636</v>
      </c>
      <c r="S6" s="58">
        <v>176.466</v>
      </c>
      <c r="T6" s="55">
        <f t="shared" si="0"/>
        <v>-0.9553209460314824</v>
      </c>
      <c r="U6" s="91">
        <f t="shared" si="2"/>
        <v>2.2244199232424147</v>
      </c>
      <c r="V6" s="92">
        <f t="shared" si="3"/>
        <v>1.314665460269059</v>
      </c>
      <c r="W6" s="63">
        <f t="shared" si="4"/>
        <v>-0.4089850362638618</v>
      </c>
      <c r="X6" s="103"/>
      <c r="Y6" s="53" t="s">
        <v>313</v>
      </c>
    </row>
    <row r="7" spans="1:24" ht="12.75">
      <c r="A7" s="2">
        <v>14</v>
      </c>
      <c r="B7" s="4" t="s">
        <v>24</v>
      </c>
      <c r="C7" s="5">
        <v>13</v>
      </c>
      <c r="D7" s="5">
        <v>69</v>
      </c>
      <c r="E7" s="5">
        <v>32.91000000000349</v>
      </c>
      <c r="F7" s="3">
        <v>703</v>
      </c>
      <c r="G7" s="4">
        <v>3</v>
      </c>
      <c r="H7" s="4" t="s">
        <v>23</v>
      </c>
      <c r="I7" s="4" t="s">
        <v>11</v>
      </c>
      <c r="J7" s="5">
        <v>3149</v>
      </c>
      <c r="K7" s="8" t="s">
        <v>25</v>
      </c>
      <c r="L7" s="118" t="s">
        <v>430</v>
      </c>
      <c r="M7" s="74">
        <v>49331775.75</v>
      </c>
      <c r="N7" s="10">
        <v>72.5</v>
      </c>
      <c r="O7" s="59">
        <v>29065115.6</v>
      </c>
      <c r="P7" s="142">
        <f t="shared" si="1"/>
        <v>-0.41082364950140676</v>
      </c>
      <c r="Q7" s="135"/>
      <c r="R7" s="9">
        <v>37777.947</v>
      </c>
      <c r="S7" s="59">
        <v>680.31</v>
      </c>
      <c r="T7" s="56">
        <f t="shared" si="0"/>
        <v>-0.9819918747834551</v>
      </c>
      <c r="U7" s="93">
        <f t="shared" si="2"/>
        <v>1.5315867481214682</v>
      </c>
      <c r="V7" s="94">
        <f t="shared" si="3"/>
        <v>0.04681281914461059</v>
      </c>
      <c r="W7" s="64">
        <f t="shared" si="4"/>
        <v>-0.9694350847563628</v>
      </c>
      <c r="X7" s="102" t="s">
        <v>399</v>
      </c>
    </row>
    <row r="8" spans="1:24" ht="12.75">
      <c r="A8" s="2">
        <v>15</v>
      </c>
      <c r="B8" s="13"/>
      <c r="C8" s="14"/>
      <c r="D8" s="14">
        <v>49</v>
      </c>
      <c r="E8" s="14">
        <v>36.34000000000378</v>
      </c>
      <c r="F8" s="12"/>
      <c r="G8" s="13"/>
      <c r="H8" s="13"/>
      <c r="I8" s="13"/>
      <c r="J8" s="14">
        <v>3407</v>
      </c>
      <c r="K8" s="17" t="s">
        <v>27</v>
      </c>
      <c r="L8" s="116" t="s">
        <v>429</v>
      </c>
      <c r="M8" s="75">
        <v>56141183.775</v>
      </c>
      <c r="N8" s="19">
        <v>76.16666666666667</v>
      </c>
      <c r="O8" s="57">
        <v>45407469.65</v>
      </c>
      <c r="P8" s="140">
        <f t="shared" si="1"/>
        <v>-0.19119144633675833</v>
      </c>
      <c r="Q8" s="133"/>
      <c r="R8" s="18">
        <v>41013.675</v>
      </c>
      <c r="S8" s="57">
        <v>2038.669</v>
      </c>
      <c r="T8" s="54">
        <f t="shared" si="0"/>
        <v>-0.9502929449750601</v>
      </c>
      <c r="U8" s="91">
        <f t="shared" si="2"/>
        <v>1.4610904951478287</v>
      </c>
      <c r="V8" s="92">
        <f t="shared" si="3"/>
        <v>0.08979443319409894</v>
      </c>
      <c r="W8" s="63">
        <f t="shared" si="4"/>
        <v>-0.9385428667886764</v>
      </c>
      <c r="X8" s="102" t="s">
        <v>400</v>
      </c>
    </row>
    <row r="9" spans="1:24" ht="12.75">
      <c r="A9" s="2">
        <v>16</v>
      </c>
      <c r="B9" s="13"/>
      <c r="C9" s="14"/>
      <c r="D9" s="14">
        <v>52</v>
      </c>
      <c r="E9" s="14">
        <v>38.049999999995634</v>
      </c>
      <c r="F9" s="12"/>
      <c r="G9" s="13"/>
      <c r="H9" s="13"/>
      <c r="I9" s="13"/>
      <c r="J9" s="14">
        <v>3803</v>
      </c>
      <c r="K9" s="17" t="s">
        <v>26</v>
      </c>
      <c r="L9" s="116" t="s">
        <v>428</v>
      </c>
      <c r="M9" s="75">
        <v>58897159.05</v>
      </c>
      <c r="N9" s="19">
        <v>77.5</v>
      </c>
      <c r="O9" s="57">
        <v>44821034</v>
      </c>
      <c r="P9" s="140">
        <f t="shared" si="1"/>
        <v>-0.23899497491976224</v>
      </c>
      <c r="Q9" s="133"/>
      <c r="R9" s="18">
        <v>43695.858</v>
      </c>
      <c r="S9" s="57">
        <v>1026.906</v>
      </c>
      <c r="T9" s="54">
        <f t="shared" si="0"/>
        <v>-0.9764987793579886</v>
      </c>
      <c r="U9" s="91">
        <f t="shared" si="2"/>
        <v>1.4838018914598226</v>
      </c>
      <c r="V9" s="92">
        <f t="shared" si="3"/>
        <v>0.04582250378248748</v>
      </c>
      <c r="W9" s="63">
        <f t="shared" si="4"/>
        <v>-0.9691181794239354</v>
      </c>
      <c r="X9" s="102" t="s">
        <v>400</v>
      </c>
    </row>
    <row r="10" spans="1:24" ht="12.75">
      <c r="A10" s="2">
        <v>17</v>
      </c>
      <c r="B10" s="13"/>
      <c r="C10" s="14"/>
      <c r="D10" s="14">
        <v>76</v>
      </c>
      <c r="E10" s="14">
        <v>34.13999999999942</v>
      </c>
      <c r="F10" s="12"/>
      <c r="G10" s="13"/>
      <c r="H10" s="13"/>
      <c r="I10" s="13"/>
      <c r="J10" s="14">
        <v>3943</v>
      </c>
      <c r="K10" s="17" t="s">
        <v>22</v>
      </c>
      <c r="L10" s="116" t="s">
        <v>427</v>
      </c>
      <c r="M10" s="75">
        <v>50163578.475</v>
      </c>
      <c r="N10" s="19">
        <v>80</v>
      </c>
      <c r="O10" s="57">
        <v>41088248.025</v>
      </c>
      <c r="P10" s="140">
        <f t="shared" si="1"/>
        <v>-0.18091473387455545</v>
      </c>
      <c r="Q10" s="133"/>
      <c r="R10" s="18">
        <v>38185.511</v>
      </c>
      <c r="S10" s="57">
        <v>2142.608</v>
      </c>
      <c r="T10" s="54">
        <f t="shared" si="0"/>
        <v>-0.94388950301071</v>
      </c>
      <c r="U10" s="91">
        <f t="shared" si="2"/>
        <v>1.5224396728008747</v>
      </c>
      <c r="V10" s="92">
        <f t="shared" si="3"/>
        <v>0.10429298414945012</v>
      </c>
      <c r="W10" s="63">
        <f t="shared" si="4"/>
        <v>-0.9314961466042333</v>
      </c>
      <c r="X10" s="102" t="s">
        <v>398</v>
      </c>
    </row>
    <row r="11" spans="1:25" ht="13.5" thickBot="1">
      <c r="A11" s="2">
        <v>18</v>
      </c>
      <c r="B11" s="23"/>
      <c r="C11" s="24"/>
      <c r="D11" s="24">
        <v>67</v>
      </c>
      <c r="E11" s="24">
        <v>42.05999999999767</v>
      </c>
      <c r="F11" s="22">
        <v>709</v>
      </c>
      <c r="G11" s="23">
        <v>4</v>
      </c>
      <c r="H11" s="23" t="s">
        <v>29</v>
      </c>
      <c r="I11" s="23" t="s">
        <v>11</v>
      </c>
      <c r="J11" s="24">
        <v>3938</v>
      </c>
      <c r="K11" s="27" t="s">
        <v>28</v>
      </c>
      <c r="L11" s="117" t="s">
        <v>431</v>
      </c>
      <c r="M11" s="76">
        <v>56327504.599999994</v>
      </c>
      <c r="N11" s="29">
        <v>79.75</v>
      </c>
      <c r="O11" s="58">
        <v>37071962.375</v>
      </c>
      <c r="P11" s="141">
        <f t="shared" si="1"/>
        <v>-0.3418497297499665</v>
      </c>
      <c r="Q11" s="134"/>
      <c r="R11" s="28">
        <v>47745.517</v>
      </c>
      <c r="S11" s="58">
        <v>36067.595</v>
      </c>
      <c r="T11" s="55">
        <f t="shared" si="0"/>
        <v>-0.2445867745028292</v>
      </c>
      <c r="U11" s="95">
        <f t="shared" si="2"/>
        <v>1.6952825210012945</v>
      </c>
      <c r="V11" s="96">
        <f t="shared" si="3"/>
        <v>1.9458152571023697</v>
      </c>
      <c r="W11" s="65">
        <f t="shared" si="4"/>
        <v>0.14778229174043603</v>
      </c>
      <c r="X11" s="102"/>
      <c r="Y11" s="53" t="s">
        <v>460</v>
      </c>
    </row>
    <row r="12" spans="1:24" ht="13.5" thickBot="1">
      <c r="A12" s="2">
        <v>19</v>
      </c>
      <c r="B12" s="32" t="s">
        <v>32</v>
      </c>
      <c r="C12" s="33">
        <v>17</v>
      </c>
      <c r="D12" s="34"/>
      <c r="E12" s="33">
        <v>37.38999999999942</v>
      </c>
      <c r="F12" s="31">
        <v>861</v>
      </c>
      <c r="G12" s="32">
        <v>5</v>
      </c>
      <c r="H12" s="32" t="s">
        <v>31</v>
      </c>
      <c r="I12" s="32" t="s">
        <v>11</v>
      </c>
      <c r="J12" s="33">
        <v>2832</v>
      </c>
      <c r="K12" s="35" t="s">
        <v>30</v>
      </c>
      <c r="L12" s="119" t="s">
        <v>433</v>
      </c>
      <c r="M12" s="77">
        <v>56114767.349999994</v>
      </c>
      <c r="N12" s="37">
        <v>59.4</v>
      </c>
      <c r="O12" s="60">
        <v>57500363.252000004</v>
      </c>
      <c r="P12" s="143">
        <f t="shared" si="1"/>
        <v>0.024692179392952793</v>
      </c>
      <c r="Q12" s="136"/>
      <c r="R12" s="36">
        <v>42331.064</v>
      </c>
      <c r="S12" s="60">
        <v>82.526</v>
      </c>
      <c r="T12" s="110">
        <f t="shared" si="0"/>
        <v>-0.9980504624216392</v>
      </c>
      <c r="U12" s="91">
        <f t="shared" si="2"/>
        <v>1.5087316939575623</v>
      </c>
      <c r="V12" s="92">
        <f t="shared" si="3"/>
        <v>0.002870451431352637</v>
      </c>
      <c r="W12" s="63">
        <f t="shared" si="4"/>
        <v>-0.9980974407558025</v>
      </c>
      <c r="X12" s="114" t="s">
        <v>399</v>
      </c>
    </row>
    <row r="13" spans="1:25" ht="12.75">
      <c r="A13" s="2">
        <v>20</v>
      </c>
      <c r="B13" s="4" t="s">
        <v>35</v>
      </c>
      <c r="C13" s="5">
        <v>18</v>
      </c>
      <c r="D13" s="6"/>
      <c r="E13" s="6"/>
      <c r="F13" s="3">
        <v>983</v>
      </c>
      <c r="G13" s="4">
        <v>7</v>
      </c>
      <c r="H13" s="4" t="s">
        <v>34</v>
      </c>
      <c r="I13" s="4" t="s">
        <v>11</v>
      </c>
      <c r="J13" s="5">
        <v>2480</v>
      </c>
      <c r="K13" s="8" t="s">
        <v>33</v>
      </c>
      <c r="L13" s="118" t="s">
        <v>432</v>
      </c>
      <c r="M13" s="74">
        <v>42642027.099</v>
      </c>
      <c r="N13" s="10">
        <v>52</v>
      </c>
      <c r="O13" s="59">
        <v>39828419.092</v>
      </c>
      <c r="P13" s="142">
        <f t="shared" si="1"/>
        <v>-0.06598204162451698</v>
      </c>
      <c r="Q13" s="135"/>
      <c r="R13" s="9">
        <v>20015.92</v>
      </c>
      <c r="S13" s="59">
        <v>36391.191999999995</v>
      </c>
      <c r="T13" s="56">
        <f t="shared" si="0"/>
        <v>0.8181123825434953</v>
      </c>
      <c r="U13" s="93">
        <f t="shared" si="2"/>
        <v>0.9387883907831105</v>
      </c>
      <c r="V13" s="94">
        <f t="shared" si="3"/>
        <v>1.827398266345429</v>
      </c>
      <c r="W13" s="64">
        <f t="shared" si="4"/>
        <v>0.9465497062879797</v>
      </c>
      <c r="X13" s="102"/>
      <c r="Y13" s="53" t="s">
        <v>343</v>
      </c>
    </row>
    <row r="14" spans="1:25" ht="12.75">
      <c r="A14" s="2">
        <v>22</v>
      </c>
      <c r="B14" s="13"/>
      <c r="C14" s="14"/>
      <c r="D14" s="15"/>
      <c r="E14" s="15"/>
      <c r="F14" s="12"/>
      <c r="G14" s="13"/>
      <c r="H14" s="13"/>
      <c r="I14" s="13"/>
      <c r="J14" s="14">
        <v>2594</v>
      </c>
      <c r="K14" s="17" t="s">
        <v>36</v>
      </c>
      <c r="L14" s="116" t="s">
        <v>434</v>
      </c>
      <c r="M14" s="75">
        <v>37719690.599</v>
      </c>
      <c r="N14" s="19">
        <v>54</v>
      </c>
      <c r="O14" s="57">
        <v>36077887.93</v>
      </c>
      <c r="P14" s="140">
        <f t="shared" si="1"/>
        <v>-0.04352640869868445</v>
      </c>
      <c r="Q14" s="133"/>
      <c r="R14" s="18">
        <v>18181.559999999998</v>
      </c>
      <c r="S14" s="57">
        <v>37694.543</v>
      </c>
      <c r="T14" s="54">
        <f t="shared" si="0"/>
        <v>1.073229304856129</v>
      </c>
      <c r="U14" s="91">
        <f t="shared" si="2"/>
        <v>0.9640354791500869</v>
      </c>
      <c r="V14" s="92">
        <f t="shared" si="3"/>
        <v>2.08962027229181</v>
      </c>
      <c r="W14" s="63">
        <f t="shared" si="4"/>
        <v>1.1675761084374834</v>
      </c>
      <c r="X14" s="102"/>
      <c r="Y14" s="53" t="s">
        <v>343</v>
      </c>
    </row>
    <row r="15" spans="1:25" ht="12.75">
      <c r="A15" s="2">
        <v>23</v>
      </c>
      <c r="B15" s="13"/>
      <c r="C15" s="14"/>
      <c r="D15" s="16">
        <v>44</v>
      </c>
      <c r="E15" s="16">
        <v>39.7300000000032</v>
      </c>
      <c r="F15" s="12">
        <v>988</v>
      </c>
      <c r="G15" s="13">
        <v>12</v>
      </c>
      <c r="H15" s="13" t="s">
        <v>38</v>
      </c>
      <c r="I15" s="13" t="s">
        <v>11</v>
      </c>
      <c r="J15" s="14">
        <v>1001</v>
      </c>
      <c r="K15" s="17" t="s">
        <v>39</v>
      </c>
      <c r="L15" s="116" t="s">
        <v>435</v>
      </c>
      <c r="M15" s="75">
        <v>28893582.175</v>
      </c>
      <c r="N15" s="19">
        <v>25.833333333333332</v>
      </c>
      <c r="O15" s="57">
        <v>26222005.347</v>
      </c>
      <c r="P15" s="140">
        <f t="shared" si="1"/>
        <v>-0.09246263795949702</v>
      </c>
      <c r="Q15" s="133"/>
      <c r="R15" s="18">
        <v>46484.578</v>
      </c>
      <c r="S15" s="57">
        <v>19665.508</v>
      </c>
      <c r="T15" s="54">
        <f t="shared" si="0"/>
        <v>-0.5769455409490863</v>
      </c>
      <c r="U15" s="91">
        <f t="shared" si="2"/>
        <v>3.2176403547650456</v>
      </c>
      <c r="V15" s="92">
        <f t="shared" si="3"/>
        <v>1.4999240324882237</v>
      </c>
      <c r="W15" s="63">
        <f t="shared" si="4"/>
        <v>-0.5338434793475391</v>
      </c>
      <c r="X15" s="102"/>
      <c r="Y15" s="53" t="s">
        <v>528</v>
      </c>
    </row>
    <row r="16" spans="1:25" ht="12.75" customHeight="1">
      <c r="A16" s="2">
        <v>24</v>
      </c>
      <c r="B16" s="13"/>
      <c r="C16" s="14"/>
      <c r="D16" s="21"/>
      <c r="E16" s="21"/>
      <c r="F16" s="12"/>
      <c r="G16" s="13"/>
      <c r="H16" s="13"/>
      <c r="I16" s="13"/>
      <c r="J16" s="14">
        <v>3797</v>
      </c>
      <c r="K16" s="17" t="s">
        <v>37</v>
      </c>
      <c r="L16" s="116" t="s">
        <v>436</v>
      </c>
      <c r="M16" s="75">
        <v>28934086.597999997</v>
      </c>
      <c r="N16" s="19">
        <v>77</v>
      </c>
      <c r="O16" s="57">
        <v>12801848.331999999</v>
      </c>
      <c r="P16" s="140">
        <f t="shared" si="1"/>
        <v>-0.5575513231205682</v>
      </c>
      <c r="Q16" s="133"/>
      <c r="R16" s="18">
        <v>16047.103000000001</v>
      </c>
      <c r="S16" s="57">
        <v>6241.484</v>
      </c>
      <c r="T16" s="54">
        <f t="shared" si="0"/>
        <v>-0.6110522877556155</v>
      </c>
      <c r="U16" s="91">
        <f t="shared" si="2"/>
        <v>1.1092178732270208</v>
      </c>
      <c r="V16" s="92">
        <f t="shared" si="3"/>
        <v>0.9750910709352092</v>
      </c>
      <c r="W16" s="63">
        <f t="shared" si="4"/>
        <v>-0.12092015962707105</v>
      </c>
      <c r="X16" s="102"/>
      <c r="Y16" s="53" t="s">
        <v>380</v>
      </c>
    </row>
    <row r="17" spans="1:24" ht="12.75">
      <c r="A17" s="2">
        <v>25</v>
      </c>
      <c r="B17" s="13"/>
      <c r="C17" s="14"/>
      <c r="D17" s="15"/>
      <c r="E17" s="14">
        <v>26.360000000000582</v>
      </c>
      <c r="F17" s="12">
        <v>990</v>
      </c>
      <c r="G17" s="13">
        <v>8</v>
      </c>
      <c r="H17" s="13" t="s">
        <v>41</v>
      </c>
      <c r="I17" s="13" t="s">
        <v>11</v>
      </c>
      <c r="J17" s="14">
        <v>2872</v>
      </c>
      <c r="K17" s="17" t="s">
        <v>40</v>
      </c>
      <c r="L17" s="116">
        <v>70</v>
      </c>
      <c r="M17" s="75">
        <v>25122960.275</v>
      </c>
      <c r="N17" s="19">
        <v>65.5</v>
      </c>
      <c r="O17" s="57">
        <v>28357274.66</v>
      </c>
      <c r="P17" s="140">
        <f t="shared" si="1"/>
        <v>0.1287393822064228</v>
      </c>
      <c r="Q17" s="133"/>
      <c r="R17" s="18">
        <v>30896.05</v>
      </c>
      <c r="S17" s="57">
        <v>2419.871</v>
      </c>
      <c r="T17" s="54">
        <f t="shared" si="0"/>
        <v>-0.9216770104916324</v>
      </c>
      <c r="U17" s="91">
        <f t="shared" si="2"/>
        <v>2.459586741515078</v>
      </c>
      <c r="V17" s="92">
        <f t="shared" si="3"/>
        <v>0.17067020925063747</v>
      </c>
      <c r="W17" s="63">
        <f t="shared" si="4"/>
        <v>-0.9306102092803173</v>
      </c>
      <c r="X17" s="102" t="s">
        <v>402</v>
      </c>
    </row>
    <row r="18" spans="1:24" ht="12.75">
      <c r="A18" s="2">
        <v>26</v>
      </c>
      <c r="B18" s="13"/>
      <c r="C18" s="14"/>
      <c r="D18" s="14">
        <v>92</v>
      </c>
      <c r="E18" s="14">
        <v>25.549999999999272</v>
      </c>
      <c r="F18" s="12">
        <v>1001</v>
      </c>
      <c r="G18" s="13">
        <v>6</v>
      </c>
      <c r="H18" s="13" t="s">
        <v>44</v>
      </c>
      <c r="I18" s="13" t="s">
        <v>11</v>
      </c>
      <c r="J18" s="14">
        <v>2526</v>
      </c>
      <c r="K18" s="17" t="s">
        <v>43</v>
      </c>
      <c r="L18" s="116">
        <v>1</v>
      </c>
      <c r="M18" s="75">
        <v>29110607.457</v>
      </c>
      <c r="N18" s="19">
        <v>53</v>
      </c>
      <c r="O18" s="57">
        <v>28291488.94</v>
      </c>
      <c r="P18" s="140">
        <f t="shared" si="1"/>
        <v>-0.028138145801661386</v>
      </c>
      <c r="Q18" s="133"/>
      <c r="R18" s="18">
        <v>29379.416</v>
      </c>
      <c r="S18" s="57">
        <v>1528.107</v>
      </c>
      <c r="T18" s="54">
        <f t="shared" si="0"/>
        <v>-0.9479871553607464</v>
      </c>
      <c r="U18" s="91">
        <f t="shared" si="2"/>
        <v>2.0184680820142327</v>
      </c>
      <c r="V18" s="92">
        <f t="shared" si="3"/>
        <v>0.10802591572615902</v>
      </c>
      <c r="W18" s="63">
        <f t="shared" si="4"/>
        <v>-0.9464812365928721</v>
      </c>
      <c r="X18" s="102" t="s">
        <v>402</v>
      </c>
    </row>
    <row r="19" spans="1:24" ht="12.75">
      <c r="A19" s="2">
        <v>27</v>
      </c>
      <c r="B19" s="13"/>
      <c r="C19" s="14"/>
      <c r="D19" s="14">
        <v>81</v>
      </c>
      <c r="E19" s="14">
        <v>23.110000000000582</v>
      </c>
      <c r="F19" s="12"/>
      <c r="G19" s="13"/>
      <c r="H19" s="13"/>
      <c r="I19" s="13"/>
      <c r="J19" s="14">
        <v>3122</v>
      </c>
      <c r="K19" s="17" t="s">
        <v>45</v>
      </c>
      <c r="L19" s="116">
        <v>2</v>
      </c>
      <c r="M19" s="75">
        <v>26501576.474</v>
      </c>
      <c r="N19" s="19">
        <v>69.66666666666667</v>
      </c>
      <c r="O19" s="57">
        <v>29989577.172</v>
      </c>
      <c r="P19" s="140">
        <f t="shared" si="1"/>
        <v>0.13161483813696837</v>
      </c>
      <c r="Q19" s="133"/>
      <c r="R19" s="18">
        <v>26237.21</v>
      </c>
      <c r="S19" s="57">
        <v>1768.273</v>
      </c>
      <c r="T19" s="54">
        <f t="shared" si="0"/>
        <v>-0.9326043813347532</v>
      </c>
      <c r="U19" s="91">
        <f t="shared" si="2"/>
        <v>1.980049000159718</v>
      </c>
      <c r="V19" s="92">
        <f t="shared" si="3"/>
        <v>0.11792583735731772</v>
      </c>
      <c r="W19" s="63">
        <f t="shared" si="4"/>
        <v>-0.9404429701750788</v>
      </c>
      <c r="X19" s="102" t="s">
        <v>402</v>
      </c>
    </row>
    <row r="20" spans="1:25" ht="12.75">
      <c r="A20" s="2">
        <v>28</v>
      </c>
      <c r="B20" s="13"/>
      <c r="C20" s="14"/>
      <c r="D20" s="15"/>
      <c r="E20" s="14">
        <v>21.330000000001746</v>
      </c>
      <c r="F20" s="12">
        <v>1008</v>
      </c>
      <c r="G20" s="13">
        <v>10</v>
      </c>
      <c r="H20" s="13" t="s">
        <v>47</v>
      </c>
      <c r="I20" s="13" t="s">
        <v>11</v>
      </c>
      <c r="J20" s="14">
        <v>3178</v>
      </c>
      <c r="K20" s="17" t="s">
        <v>46</v>
      </c>
      <c r="L20" s="116" t="s">
        <v>433</v>
      </c>
      <c r="M20" s="75">
        <v>14606159.979</v>
      </c>
      <c r="N20" s="19">
        <v>73.33333333333333</v>
      </c>
      <c r="O20" s="57">
        <v>3905392.66</v>
      </c>
      <c r="P20" s="140">
        <f t="shared" si="1"/>
        <v>-0.7326201639845807</v>
      </c>
      <c r="Q20" s="133"/>
      <c r="R20" s="18">
        <v>23994.466999999997</v>
      </c>
      <c r="S20" s="57">
        <v>1578.221</v>
      </c>
      <c r="T20" s="54">
        <f t="shared" si="0"/>
        <v>-0.9342256279333064</v>
      </c>
      <c r="U20" s="91">
        <f t="shared" si="2"/>
        <v>3.285527070016764</v>
      </c>
      <c r="V20" s="92">
        <f t="shared" si="3"/>
        <v>0.808226540785274</v>
      </c>
      <c r="W20" s="63">
        <f t="shared" si="4"/>
        <v>-0.75400399279585</v>
      </c>
      <c r="X20" s="102"/>
      <c r="Y20" s="53" t="s">
        <v>457</v>
      </c>
    </row>
    <row r="21" spans="1:25" ht="12.75">
      <c r="A21" s="2">
        <v>29</v>
      </c>
      <c r="B21" s="13"/>
      <c r="C21" s="14"/>
      <c r="D21" s="15"/>
      <c r="E21" s="14">
        <v>21.12999999999738</v>
      </c>
      <c r="F21" s="12"/>
      <c r="G21" s="13"/>
      <c r="H21" s="13"/>
      <c r="I21" s="13"/>
      <c r="J21" s="14">
        <v>3775</v>
      </c>
      <c r="K21" s="17" t="s">
        <v>48</v>
      </c>
      <c r="L21" s="116" t="s">
        <v>437</v>
      </c>
      <c r="M21" s="75">
        <v>15727305.986</v>
      </c>
      <c r="N21" s="19">
        <v>76.5</v>
      </c>
      <c r="O21" s="57">
        <v>3699384.551</v>
      </c>
      <c r="P21" s="140">
        <f t="shared" si="1"/>
        <v>-0.7647795144131431</v>
      </c>
      <c r="Q21" s="133"/>
      <c r="R21" s="18">
        <v>23772.735</v>
      </c>
      <c r="S21" s="57">
        <v>1431.685</v>
      </c>
      <c r="T21" s="54">
        <f t="shared" si="0"/>
        <v>-0.9397761763633843</v>
      </c>
      <c r="U21" s="91">
        <f t="shared" si="2"/>
        <v>3.023115976908164</v>
      </c>
      <c r="V21" s="92">
        <f t="shared" si="3"/>
        <v>0.7740125311454813</v>
      </c>
      <c r="W21" s="63">
        <f t="shared" si="4"/>
        <v>-0.7439686280454618</v>
      </c>
      <c r="X21" s="102"/>
      <c r="Y21" t="s">
        <v>473</v>
      </c>
    </row>
    <row r="22" spans="1:25" ht="12.75">
      <c r="A22" s="2">
        <v>30</v>
      </c>
      <c r="B22" s="13"/>
      <c r="C22" s="14"/>
      <c r="D22" s="14">
        <v>20</v>
      </c>
      <c r="E22" s="14">
        <v>53.470000000001164</v>
      </c>
      <c r="F22" s="12">
        <v>1010</v>
      </c>
      <c r="G22" s="13">
        <v>13</v>
      </c>
      <c r="H22" s="13" t="s">
        <v>50</v>
      </c>
      <c r="I22" s="13" t="s">
        <v>11</v>
      </c>
      <c r="J22" s="14">
        <v>1008</v>
      </c>
      <c r="K22" s="17" t="s">
        <v>49</v>
      </c>
      <c r="L22" s="121" t="s">
        <v>438</v>
      </c>
      <c r="M22" s="75">
        <v>44575133.169</v>
      </c>
      <c r="N22" s="19">
        <v>27.166666666666668</v>
      </c>
      <c r="O22" s="57">
        <v>37809281.613</v>
      </c>
      <c r="P22" s="140">
        <f t="shared" si="1"/>
        <v>-0.1517853357913319</v>
      </c>
      <c r="Q22" s="133"/>
      <c r="R22" s="18">
        <v>60900.846000000005</v>
      </c>
      <c r="S22" s="57">
        <v>55342.871999999996</v>
      </c>
      <c r="T22" s="54">
        <f t="shared" si="0"/>
        <v>-0.09126267309981226</v>
      </c>
      <c r="U22" s="91">
        <f t="shared" si="2"/>
        <v>2.732503154577396</v>
      </c>
      <c r="V22" s="92">
        <f t="shared" si="3"/>
        <v>2.927475457823637</v>
      </c>
      <c r="W22" s="63">
        <f t="shared" si="4"/>
        <v>0.07135300207051179</v>
      </c>
      <c r="X22" s="102"/>
      <c r="Y22" s="53" t="s">
        <v>458</v>
      </c>
    </row>
    <row r="23" spans="1:24" ht="12.75">
      <c r="A23" s="2">
        <v>31</v>
      </c>
      <c r="B23" s="13"/>
      <c r="C23" s="14"/>
      <c r="D23" s="14">
        <v>39</v>
      </c>
      <c r="E23" s="14">
        <v>62.88999999999942</v>
      </c>
      <c r="F23" s="12">
        <v>6113</v>
      </c>
      <c r="G23" s="13">
        <v>9</v>
      </c>
      <c r="H23" s="13" t="s">
        <v>275</v>
      </c>
      <c r="I23" s="13" t="s">
        <v>11</v>
      </c>
      <c r="J23" s="14">
        <v>1378</v>
      </c>
      <c r="K23" s="17" t="s">
        <v>274</v>
      </c>
      <c r="L23" s="116" t="s">
        <v>433</v>
      </c>
      <c r="M23" s="75">
        <v>76555526.20300001</v>
      </c>
      <c r="N23" s="19">
        <v>33</v>
      </c>
      <c r="O23" s="57">
        <v>67137860.518</v>
      </c>
      <c r="P23" s="140">
        <f t="shared" si="1"/>
        <v>-0.1230174508895342</v>
      </c>
      <c r="Q23" s="133"/>
      <c r="R23" s="18">
        <v>71816.538</v>
      </c>
      <c r="S23" s="57">
        <v>4586.774</v>
      </c>
      <c r="T23" s="54">
        <f t="shared" si="0"/>
        <v>-0.9361320647341702</v>
      </c>
      <c r="U23" s="91">
        <f t="shared" si="2"/>
        <v>1.8761947454862038</v>
      </c>
      <c r="V23" s="92">
        <f t="shared" si="3"/>
        <v>0.13663747890120098</v>
      </c>
      <c r="W23" s="63">
        <f t="shared" si="4"/>
        <v>-0.927173083055516</v>
      </c>
      <c r="X23" s="102" t="s">
        <v>405</v>
      </c>
    </row>
    <row r="24" spans="1:25" ht="12.75">
      <c r="A24" s="2">
        <v>32</v>
      </c>
      <c r="B24" s="13"/>
      <c r="C24" s="14"/>
      <c r="D24" s="21"/>
      <c r="E24" s="14">
        <v>24.580000000001746</v>
      </c>
      <c r="F24" s="12"/>
      <c r="G24" s="13"/>
      <c r="H24" s="13"/>
      <c r="I24" s="13"/>
      <c r="J24" s="14">
        <v>3319</v>
      </c>
      <c r="K24" s="17" t="s">
        <v>276</v>
      </c>
      <c r="L24" s="116" t="s">
        <v>437</v>
      </c>
      <c r="M24" s="75">
        <v>71415848.99</v>
      </c>
      <c r="N24" s="19">
        <v>75</v>
      </c>
      <c r="O24" s="57">
        <v>68401494.396</v>
      </c>
      <c r="P24" s="140">
        <f t="shared" si="1"/>
        <v>-0.04220848224351547</v>
      </c>
      <c r="Q24" s="133"/>
      <c r="R24" s="18">
        <v>37600.18</v>
      </c>
      <c r="S24" s="57">
        <v>5124.327</v>
      </c>
      <c r="T24" s="54">
        <f t="shared" si="0"/>
        <v>-0.8637153598732772</v>
      </c>
      <c r="U24" s="91">
        <f t="shared" si="2"/>
        <v>1.0529925928701056</v>
      </c>
      <c r="V24" s="92">
        <f t="shared" si="3"/>
        <v>0.1498308493183933</v>
      </c>
      <c r="W24" s="63">
        <f t="shared" si="4"/>
        <v>-0.85770949355873</v>
      </c>
      <c r="X24" s="102" t="s">
        <v>406</v>
      </c>
      <c r="Y24" s="53" t="s">
        <v>344</v>
      </c>
    </row>
    <row r="25" spans="1:25" ht="12.75">
      <c r="A25" s="2">
        <v>33</v>
      </c>
      <c r="B25" s="13"/>
      <c r="C25" s="14"/>
      <c r="D25" s="16">
        <v>84</v>
      </c>
      <c r="E25" s="14">
        <v>45.70999999999913</v>
      </c>
      <c r="F25" s="12">
        <v>6166</v>
      </c>
      <c r="G25" s="13">
        <v>11</v>
      </c>
      <c r="H25" s="13" t="s">
        <v>278</v>
      </c>
      <c r="I25" s="13" t="s">
        <v>11</v>
      </c>
      <c r="J25" s="14">
        <v>2408</v>
      </c>
      <c r="K25" s="17" t="s">
        <v>277</v>
      </c>
      <c r="L25" s="116" t="s">
        <v>439</v>
      </c>
      <c r="M25" s="75">
        <v>164105756.425</v>
      </c>
      <c r="N25" s="19">
        <v>51.166666666666664</v>
      </c>
      <c r="O25" s="57">
        <v>161889124.617</v>
      </c>
      <c r="P25" s="140">
        <f t="shared" si="1"/>
        <v>-0.013507337318865158</v>
      </c>
      <c r="Q25" s="133"/>
      <c r="R25" s="18">
        <v>53195.834</v>
      </c>
      <c r="S25" s="57">
        <v>56732.962</v>
      </c>
      <c r="T25" s="54">
        <f t="shared" si="0"/>
        <v>0.06649257533964026</v>
      </c>
      <c r="U25" s="91">
        <f t="shared" si="2"/>
        <v>0.6483116151298651</v>
      </c>
      <c r="V25" s="92">
        <f t="shared" si="3"/>
        <v>0.7008866362607098</v>
      </c>
      <c r="W25" s="63">
        <f t="shared" si="4"/>
        <v>0.0810952941515836</v>
      </c>
      <c r="X25" s="102"/>
      <c r="Y25" s="53" t="s">
        <v>529</v>
      </c>
    </row>
    <row r="26" spans="1:24" ht="12.75">
      <c r="A26" s="2">
        <v>34</v>
      </c>
      <c r="B26" s="13"/>
      <c r="C26" s="14"/>
      <c r="D26" s="15"/>
      <c r="E26" s="16">
        <v>35.48999999999796</v>
      </c>
      <c r="F26" s="12">
        <v>6705</v>
      </c>
      <c r="G26" s="13">
        <v>14</v>
      </c>
      <c r="H26" s="13" t="s">
        <v>286</v>
      </c>
      <c r="I26" s="13" t="s">
        <v>11</v>
      </c>
      <c r="J26" s="14">
        <v>2364</v>
      </c>
      <c r="K26" s="17" t="s">
        <v>285</v>
      </c>
      <c r="L26" s="116">
        <v>4</v>
      </c>
      <c r="M26" s="75">
        <v>27232157.25</v>
      </c>
      <c r="N26" s="19">
        <v>49</v>
      </c>
      <c r="O26" s="57">
        <v>23140387.455</v>
      </c>
      <c r="P26" s="140">
        <f t="shared" si="1"/>
        <v>-0.15025507371436767</v>
      </c>
      <c r="Q26" s="133"/>
      <c r="R26" s="18">
        <v>41049.35</v>
      </c>
      <c r="S26" s="57">
        <v>2016.447</v>
      </c>
      <c r="T26" s="54">
        <f t="shared" si="0"/>
        <v>-0.9508774925790542</v>
      </c>
      <c r="U26" s="91">
        <f t="shared" si="2"/>
        <v>3.0147703410459705</v>
      </c>
      <c r="V26" s="92">
        <f t="shared" si="3"/>
        <v>0.1742794500672288</v>
      </c>
      <c r="W26" s="63">
        <f t="shared" si="4"/>
        <v>-0.9421914672257381</v>
      </c>
      <c r="X26" s="102" t="s">
        <v>402</v>
      </c>
    </row>
    <row r="27" spans="1:25" ht="13.5" thickBot="1">
      <c r="A27" s="2">
        <v>35</v>
      </c>
      <c r="B27" s="23"/>
      <c r="C27" s="24"/>
      <c r="D27" s="25"/>
      <c r="E27" s="25"/>
      <c r="F27" s="22"/>
      <c r="G27" s="23"/>
      <c r="H27" s="23"/>
      <c r="I27" s="23"/>
      <c r="J27" s="24">
        <v>6041</v>
      </c>
      <c r="K27" s="27" t="s">
        <v>287</v>
      </c>
      <c r="L27" s="117" t="s">
        <v>433</v>
      </c>
      <c r="M27" s="76">
        <v>17183175.6505</v>
      </c>
      <c r="N27" s="29">
        <v>87.66666666666667</v>
      </c>
      <c r="O27" s="58">
        <v>22102161.0095</v>
      </c>
      <c r="P27" s="141">
        <f t="shared" si="1"/>
        <v>0.28626753628377577</v>
      </c>
      <c r="Q27" s="134"/>
      <c r="R27" s="28">
        <v>28690.9985</v>
      </c>
      <c r="S27" s="58">
        <v>1503.152</v>
      </c>
      <c r="T27" s="55">
        <f t="shared" si="0"/>
        <v>-0.9476089338612596</v>
      </c>
      <c r="U27" s="95">
        <f t="shared" si="2"/>
        <v>3.33942911177366</v>
      </c>
      <c r="V27" s="96">
        <f t="shared" si="3"/>
        <v>0.13601855486926476</v>
      </c>
      <c r="W27" s="65">
        <f t="shared" si="4"/>
        <v>-0.9592689198313236</v>
      </c>
      <c r="X27" s="102" t="s">
        <v>402</v>
      </c>
      <c r="Y27" s="53" t="s">
        <v>474</v>
      </c>
    </row>
    <row r="28" spans="1:25" ht="12.75" customHeight="1">
      <c r="A28" s="2">
        <v>36</v>
      </c>
      <c r="B28" s="4" t="s">
        <v>53</v>
      </c>
      <c r="C28" s="5">
        <v>21</v>
      </c>
      <c r="D28" s="7">
        <v>5</v>
      </c>
      <c r="E28" s="5">
        <v>36.62000000000262</v>
      </c>
      <c r="F28" s="3">
        <v>1353</v>
      </c>
      <c r="G28" s="4">
        <v>15</v>
      </c>
      <c r="H28" s="4" t="s">
        <v>52</v>
      </c>
      <c r="I28" s="4" t="s">
        <v>11</v>
      </c>
      <c r="J28" s="5">
        <v>1554</v>
      </c>
      <c r="K28" s="8" t="s">
        <v>51</v>
      </c>
      <c r="L28" s="118" t="s">
        <v>459</v>
      </c>
      <c r="M28" s="74">
        <v>52566915.975</v>
      </c>
      <c r="N28" s="10">
        <v>37.166666666666664</v>
      </c>
      <c r="O28" s="59">
        <v>59150626.389</v>
      </c>
      <c r="P28" s="142">
        <f t="shared" si="1"/>
        <v>0.12524437266076455</v>
      </c>
      <c r="Q28" s="135"/>
      <c r="R28" s="9">
        <v>41899.029</v>
      </c>
      <c r="S28" s="59">
        <v>42140.793</v>
      </c>
      <c r="T28" s="56">
        <f t="shared" si="0"/>
        <v>0.0057701575852747225</v>
      </c>
      <c r="U28" s="91">
        <f t="shared" si="2"/>
        <v>1.5941216342205244</v>
      </c>
      <c r="V28" s="92">
        <f t="shared" si="3"/>
        <v>1.4248637951139855</v>
      </c>
      <c r="W28" s="63">
        <f t="shared" si="4"/>
        <v>-0.10617623867158713</v>
      </c>
      <c r="X28" s="113"/>
      <c r="Y28" s="53" t="s">
        <v>532</v>
      </c>
    </row>
    <row r="29" spans="1:24" ht="12.75">
      <c r="A29" s="2">
        <v>37</v>
      </c>
      <c r="B29" s="13"/>
      <c r="C29" s="14"/>
      <c r="D29" s="14">
        <v>82</v>
      </c>
      <c r="E29" s="14">
        <v>33.85000000000582</v>
      </c>
      <c r="F29" s="12">
        <v>1355</v>
      </c>
      <c r="G29" s="13">
        <v>17</v>
      </c>
      <c r="H29" s="13" t="s">
        <v>55</v>
      </c>
      <c r="I29" s="13" t="s">
        <v>11</v>
      </c>
      <c r="J29" s="14">
        <v>2727</v>
      </c>
      <c r="K29" s="17" t="s">
        <v>54</v>
      </c>
      <c r="L29" s="116" t="s">
        <v>440</v>
      </c>
      <c r="M29" s="75">
        <v>32474209.839999996</v>
      </c>
      <c r="N29" s="19">
        <v>58.2</v>
      </c>
      <c r="O29" s="57">
        <v>25488043.299999997</v>
      </c>
      <c r="P29" s="140">
        <f t="shared" si="1"/>
        <v>-0.21512968520006337</v>
      </c>
      <c r="Q29" s="133"/>
      <c r="R29" s="18">
        <v>38490.006</v>
      </c>
      <c r="S29" s="57">
        <v>952.094</v>
      </c>
      <c r="T29" s="54">
        <f t="shared" si="0"/>
        <v>-0.9752638645990339</v>
      </c>
      <c r="U29" s="91">
        <f t="shared" si="2"/>
        <v>2.370496845936499</v>
      </c>
      <c r="V29" s="92">
        <f t="shared" si="3"/>
        <v>0.0747090695659639</v>
      </c>
      <c r="W29" s="63">
        <f t="shared" si="4"/>
        <v>-0.9684837928833231</v>
      </c>
      <c r="X29" s="102" t="s">
        <v>400</v>
      </c>
    </row>
    <row r="30" spans="1:25" ht="12.75">
      <c r="A30" s="2">
        <v>38</v>
      </c>
      <c r="B30" s="13"/>
      <c r="C30" s="14"/>
      <c r="D30" s="15"/>
      <c r="E30" s="16">
        <v>22.81000000000131</v>
      </c>
      <c r="F30" s="12">
        <v>1356</v>
      </c>
      <c r="G30" s="13">
        <v>19</v>
      </c>
      <c r="H30" s="13" t="s">
        <v>57</v>
      </c>
      <c r="I30" s="13" t="s">
        <v>11</v>
      </c>
      <c r="J30" s="14">
        <v>3149</v>
      </c>
      <c r="K30" s="17" t="s">
        <v>56</v>
      </c>
      <c r="L30" s="116" t="s">
        <v>437</v>
      </c>
      <c r="M30" s="75">
        <v>54831979.242</v>
      </c>
      <c r="N30" s="19">
        <v>72.2</v>
      </c>
      <c r="O30" s="57">
        <v>56460471.084</v>
      </c>
      <c r="P30" s="140">
        <f t="shared" si="1"/>
        <v>0.029699672791541582</v>
      </c>
      <c r="Q30" s="133"/>
      <c r="R30" s="18">
        <v>25782.084</v>
      </c>
      <c r="S30" s="57">
        <v>4620.577</v>
      </c>
      <c r="T30" s="54">
        <f t="shared" si="0"/>
        <v>-0.8207834168874789</v>
      </c>
      <c r="U30" s="91">
        <f t="shared" si="2"/>
        <v>0.9404031864766805</v>
      </c>
      <c r="V30" s="92">
        <f t="shared" si="3"/>
        <v>0.16367475904073348</v>
      </c>
      <c r="W30" s="63">
        <f t="shared" si="4"/>
        <v>-0.8259525686488174</v>
      </c>
      <c r="X30" s="102" t="s">
        <v>407</v>
      </c>
      <c r="Y30" s="53" t="s">
        <v>484</v>
      </c>
    </row>
    <row r="31" spans="1:25" ht="12.75">
      <c r="A31" s="2">
        <v>39</v>
      </c>
      <c r="B31" s="13"/>
      <c r="C31" s="14"/>
      <c r="D31" s="21"/>
      <c r="E31" s="21"/>
      <c r="F31" s="12">
        <v>1364</v>
      </c>
      <c r="G31" s="13">
        <v>21</v>
      </c>
      <c r="H31" s="13" t="s">
        <v>59</v>
      </c>
      <c r="I31" s="13" t="s">
        <v>11</v>
      </c>
      <c r="J31" s="14">
        <v>3948</v>
      </c>
      <c r="K31" s="17" t="s">
        <v>58</v>
      </c>
      <c r="L31" s="116">
        <v>4</v>
      </c>
      <c r="M31" s="75">
        <v>31325830.513</v>
      </c>
      <c r="N31" s="19">
        <v>81</v>
      </c>
      <c r="O31" s="57">
        <v>32028752.01</v>
      </c>
      <c r="P31" s="140">
        <f t="shared" si="1"/>
        <v>0.02243903786392172</v>
      </c>
      <c r="Q31" s="133"/>
      <c r="R31" s="18">
        <v>7211.905</v>
      </c>
      <c r="S31" s="57">
        <v>10755.873</v>
      </c>
      <c r="T31" s="54">
        <f t="shared" si="0"/>
        <v>0.49140525284234887</v>
      </c>
      <c r="U31" s="91">
        <f t="shared" si="2"/>
        <v>0.46044461595405173</v>
      </c>
      <c r="V31" s="92">
        <f t="shared" si="3"/>
        <v>0.6716385950124942</v>
      </c>
      <c r="W31" s="63">
        <f t="shared" si="4"/>
        <v>0.4586740114679021</v>
      </c>
      <c r="X31" s="102" t="s">
        <v>408</v>
      </c>
      <c r="Y31" s="53" t="s">
        <v>345</v>
      </c>
    </row>
    <row r="32" spans="1:24" ht="12.75">
      <c r="A32" s="2">
        <v>40</v>
      </c>
      <c r="B32" s="13"/>
      <c r="C32" s="14"/>
      <c r="D32" s="21"/>
      <c r="E32" s="14">
        <v>41.15999999999622</v>
      </c>
      <c r="F32" s="12">
        <v>1378</v>
      </c>
      <c r="G32" s="13">
        <v>22</v>
      </c>
      <c r="H32" s="13" t="s">
        <v>61</v>
      </c>
      <c r="I32" s="13" t="s">
        <v>11</v>
      </c>
      <c r="J32" s="14">
        <v>2850</v>
      </c>
      <c r="K32" s="17" t="s">
        <v>62</v>
      </c>
      <c r="L32" s="116">
        <v>3</v>
      </c>
      <c r="M32" s="75">
        <v>57718638.325</v>
      </c>
      <c r="N32" s="19">
        <v>61.333333333333336</v>
      </c>
      <c r="O32" s="57">
        <v>39716327.131</v>
      </c>
      <c r="P32" s="140">
        <f t="shared" si="1"/>
        <v>-0.31189771131871213</v>
      </c>
      <c r="Q32" s="133"/>
      <c r="R32" s="18">
        <v>47558.259</v>
      </c>
      <c r="S32" s="57">
        <v>3954.053</v>
      </c>
      <c r="T32" s="54">
        <f t="shared" si="0"/>
        <v>-0.9168587521254721</v>
      </c>
      <c r="U32" s="91">
        <f t="shared" si="2"/>
        <v>1.6479341987318097</v>
      </c>
      <c r="V32" s="92">
        <f t="shared" si="3"/>
        <v>0.19911473621203618</v>
      </c>
      <c r="W32" s="63">
        <f t="shared" si="4"/>
        <v>-0.8791731269578192</v>
      </c>
      <c r="X32" s="102" t="s">
        <v>410</v>
      </c>
    </row>
    <row r="33" spans="1:25" ht="12.75">
      <c r="A33" s="2">
        <v>41</v>
      </c>
      <c r="B33" s="13"/>
      <c r="C33" s="14"/>
      <c r="D33" s="21"/>
      <c r="E33" s="21"/>
      <c r="F33" s="12"/>
      <c r="G33" s="13"/>
      <c r="H33" s="13"/>
      <c r="I33" s="13"/>
      <c r="J33" s="14">
        <v>6031</v>
      </c>
      <c r="K33" s="17" t="s">
        <v>60</v>
      </c>
      <c r="L33" s="116">
        <v>2</v>
      </c>
      <c r="M33" s="75">
        <v>58269001.425</v>
      </c>
      <c r="N33" s="19">
        <v>87</v>
      </c>
      <c r="O33" s="57">
        <v>52907377.805</v>
      </c>
      <c r="P33" s="140">
        <f t="shared" si="1"/>
        <v>-0.09201502495115048</v>
      </c>
      <c r="Q33" s="133"/>
      <c r="R33" s="18">
        <v>20888.596</v>
      </c>
      <c r="S33" s="57">
        <v>19761.334</v>
      </c>
      <c r="T33" s="54">
        <f t="shared" si="0"/>
        <v>-0.05396542687694292</v>
      </c>
      <c r="U33" s="91">
        <f t="shared" si="2"/>
        <v>0.7169711335069443</v>
      </c>
      <c r="V33" s="92">
        <f t="shared" si="3"/>
        <v>0.7470161939544265</v>
      </c>
      <c r="W33" s="63">
        <f t="shared" si="4"/>
        <v>0.04190553711768261</v>
      </c>
      <c r="X33" s="102" t="s">
        <v>409</v>
      </c>
      <c r="Y33" s="53" t="s">
        <v>346</v>
      </c>
    </row>
    <row r="34" spans="1:25" ht="12.75">
      <c r="A34" s="2">
        <v>42</v>
      </c>
      <c r="B34" s="13"/>
      <c r="C34" s="14"/>
      <c r="D34" s="14">
        <v>78</v>
      </c>
      <c r="E34" s="14">
        <v>19.419999999998254</v>
      </c>
      <c r="F34" s="12">
        <v>1384</v>
      </c>
      <c r="G34" s="13">
        <v>16</v>
      </c>
      <c r="H34" s="13" t="s">
        <v>64</v>
      </c>
      <c r="I34" s="13" t="s">
        <v>11</v>
      </c>
      <c r="J34" s="14">
        <v>1573</v>
      </c>
      <c r="K34" s="17" t="s">
        <v>63</v>
      </c>
      <c r="L34" s="116" t="s">
        <v>433</v>
      </c>
      <c r="M34" s="75">
        <v>21188527.9</v>
      </c>
      <c r="N34" s="19">
        <v>40</v>
      </c>
      <c r="O34" s="57">
        <v>16303456.318</v>
      </c>
      <c r="P34" s="140">
        <f t="shared" si="1"/>
        <v>-0.23055266534113486</v>
      </c>
      <c r="Q34" s="133"/>
      <c r="R34" s="18">
        <v>22713.134</v>
      </c>
      <c r="S34" s="57">
        <v>18316.11</v>
      </c>
      <c r="T34" s="54">
        <f aca="true" t="shared" si="5" ref="T34:T65">-(R34-S34)/R34</f>
        <v>-0.19358948879533744</v>
      </c>
      <c r="U34" s="91">
        <f t="shared" si="2"/>
        <v>2.143908638409939</v>
      </c>
      <c r="V34" s="92">
        <f t="shared" si="3"/>
        <v>2.246899018556931</v>
      </c>
      <c r="W34" s="63">
        <f t="shared" si="4"/>
        <v>0.048038604958174226</v>
      </c>
      <c r="X34" s="102"/>
      <c r="Y34" s="53" t="s">
        <v>334</v>
      </c>
    </row>
    <row r="35" spans="1:25" ht="12.75">
      <c r="A35" s="2">
        <v>43</v>
      </c>
      <c r="B35" s="13"/>
      <c r="C35" s="14"/>
      <c r="D35" s="21"/>
      <c r="E35" s="21"/>
      <c r="F35" s="12">
        <v>6018</v>
      </c>
      <c r="G35" s="13">
        <v>18</v>
      </c>
      <c r="H35" s="13" t="s">
        <v>266</v>
      </c>
      <c r="I35" s="13" t="s">
        <v>11</v>
      </c>
      <c r="J35" s="14">
        <v>2840</v>
      </c>
      <c r="K35" s="17" t="s">
        <v>265</v>
      </c>
      <c r="L35" s="116">
        <v>2</v>
      </c>
      <c r="M35" s="75">
        <v>34859948.95</v>
      </c>
      <c r="N35" s="19">
        <v>61</v>
      </c>
      <c r="O35" s="57">
        <v>42907717.076</v>
      </c>
      <c r="P35" s="140">
        <f t="shared" si="1"/>
        <v>0.23086000893297332</v>
      </c>
      <c r="Q35" s="133"/>
      <c r="R35" s="18">
        <v>12918.1</v>
      </c>
      <c r="S35" s="57">
        <v>2000.276</v>
      </c>
      <c r="T35" s="54">
        <f t="shared" si="5"/>
        <v>-0.8451571051470418</v>
      </c>
      <c r="U35" s="91">
        <f t="shared" si="2"/>
        <v>0.7411427950470363</v>
      </c>
      <c r="V35" s="92">
        <f t="shared" si="3"/>
        <v>0.09323618856053446</v>
      </c>
      <c r="W35" s="63">
        <f t="shared" si="4"/>
        <v>-0.8741994266373225</v>
      </c>
      <c r="X35" s="102" t="s">
        <v>467</v>
      </c>
      <c r="Y35" s="53" t="s">
        <v>465</v>
      </c>
    </row>
    <row r="36" spans="1:24" ht="12.75">
      <c r="A36" s="2">
        <v>44</v>
      </c>
      <c r="B36" s="13"/>
      <c r="C36" s="14"/>
      <c r="D36" s="21"/>
      <c r="E36" s="21"/>
      <c r="F36" s="12">
        <v>6041</v>
      </c>
      <c r="G36" s="13">
        <v>20</v>
      </c>
      <c r="H36" s="13" t="s">
        <v>272</v>
      </c>
      <c r="I36" s="13" t="s">
        <v>11</v>
      </c>
      <c r="J36" s="14">
        <v>2850</v>
      </c>
      <c r="K36" s="17" t="s">
        <v>271</v>
      </c>
      <c r="L36" s="116">
        <v>1</v>
      </c>
      <c r="M36" s="75">
        <v>22549559.1</v>
      </c>
      <c r="N36" s="19">
        <v>61</v>
      </c>
      <c r="O36" s="57">
        <v>18578810.691</v>
      </c>
      <c r="P36" s="140">
        <f t="shared" si="1"/>
        <v>-0.17608984687421234</v>
      </c>
      <c r="Q36" s="133"/>
      <c r="R36" s="18">
        <v>19032.209</v>
      </c>
      <c r="S36" s="57">
        <v>1454.879</v>
      </c>
      <c r="T36" s="54">
        <f t="shared" si="5"/>
        <v>-0.9235570080173037</v>
      </c>
      <c r="U36" s="91">
        <f t="shared" si="2"/>
        <v>1.6880338028427349</v>
      </c>
      <c r="V36" s="92">
        <f t="shared" si="3"/>
        <v>0.1566170218532639</v>
      </c>
      <c r="W36" s="63">
        <f t="shared" si="4"/>
        <v>-0.9072192620849696</v>
      </c>
      <c r="X36" s="102" t="s">
        <v>400</v>
      </c>
    </row>
    <row r="37" spans="1:25" ht="13.5" thickBot="1">
      <c r="A37" s="2">
        <v>45</v>
      </c>
      <c r="B37" s="23"/>
      <c r="C37" s="24"/>
      <c r="D37" s="26"/>
      <c r="E37" s="24">
        <v>18.229999999999563</v>
      </c>
      <c r="F37" s="39"/>
      <c r="G37" s="40"/>
      <c r="H37" s="40"/>
      <c r="I37" s="40"/>
      <c r="J37" s="24">
        <v>3947</v>
      </c>
      <c r="K37" s="27" t="s">
        <v>273</v>
      </c>
      <c r="L37" s="117">
        <v>2</v>
      </c>
      <c r="M37" s="76">
        <v>39145381.175</v>
      </c>
      <c r="N37" s="29">
        <v>80.66666666666667</v>
      </c>
      <c r="O37" s="58">
        <v>37745071.581</v>
      </c>
      <c r="P37" s="141">
        <f t="shared" si="1"/>
        <v>-0.03577202602115157</v>
      </c>
      <c r="Q37" s="134"/>
      <c r="R37" s="28">
        <v>21478.115</v>
      </c>
      <c r="S37" s="58">
        <v>2396.13</v>
      </c>
      <c r="T37" s="55">
        <f t="shared" si="5"/>
        <v>-0.888438533828504</v>
      </c>
      <c r="U37" s="91">
        <f t="shared" si="2"/>
        <v>1.0973511742793753</v>
      </c>
      <c r="V37" s="92">
        <f t="shared" si="3"/>
        <v>0.1269638604265441</v>
      </c>
      <c r="W37" s="63">
        <f t="shared" si="4"/>
        <v>-0.8842996996746091</v>
      </c>
      <c r="X37" s="103" t="s">
        <v>411</v>
      </c>
      <c r="Y37" s="53" t="s">
        <v>347</v>
      </c>
    </row>
    <row r="38" spans="1:25" ht="13.5" thickBot="1">
      <c r="A38" s="2">
        <v>46</v>
      </c>
      <c r="B38" s="32" t="s">
        <v>67</v>
      </c>
      <c r="C38" s="33">
        <v>23</v>
      </c>
      <c r="D38" s="41"/>
      <c r="E38" s="42"/>
      <c r="F38" s="31">
        <v>1507</v>
      </c>
      <c r="G38" s="32">
        <v>23</v>
      </c>
      <c r="H38" s="32" t="s">
        <v>66</v>
      </c>
      <c r="I38" s="32" t="s">
        <v>42</v>
      </c>
      <c r="J38" s="33">
        <v>3809</v>
      </c>
      <c r="K38" s="35" t="s">
        <v>65</v>
      </c>
      <c r="L38" s="119">
        <v>4</v>
      </c>
      <c r="M38" s="77">
        <v>3446150.102</v>
      </c>
      <c r="N38" s="37">
        <v>78</v>
      </c>
      <c r="O38" s="60">
        <v>769111.366</v>
      </c>
      <c r="P38" s="143">
        <f t="shared" si="1"/>
        <v>-0.7768201200656814</v>
      </c>
      <c r="Q38" s="136"/>
      <c r="R38" s="36">
        <v>1158.886</v>
      </c>
      <c r="S38" s="60">
        <v>283.881</v>
      </c>
      <c r="T38" s="110">
        <f t="shared" si="5"/>
        <v>-0.7550397536944963</v>
      </c>
      <c r="U38" s="97">
        <f t="shared" si="2"/>
        <v>0.6725684985848014</v>
      </c>
      <c r="V38" s="98">
        <f t="shared" si="3"/>
        <v>0.7382051873096359</v>
      </c>
      <c r="W38" s="105">
        <f t="shared" si="4"/>
        <v>0.09759108382706787</v>
      </c>
      <c r="X38" s="102"/>
      <c r="Y38" s="53" t="s">
        <v>348</v>
      </c>
    </row>
    <row r="39" spans="1:24" ht="12.75">
      <c r="A39" s="2">
        <v>47</v>
      </c>
      <c r="B39" s="4" t="s">
        <v>20</v>
      </c>
      <c r="C39" s="5">
        <v>24</v>
      </c>
      <c r="D39" s="7">
        <v>35</v>
      </c>
      <c r="E39" s="5">
        <v>17.169999999998254</v>
      </c>
      <c r="F39" s="3">
        <v>602</v>
      </c>
      <c r="G39" s="4">
        <v>24</v>
      </c>
      <c r="H39" s="4" t="s">
        <v>19</v>
      </c>
      <c r="I39" s="4" t="s">
        <v>11</v>
      </c>
      <c r="J39" s="5">
        <v>3405</v>
      </c>
      <c r="K39" s="8" t="s">
        <v>21</v>
      </c>
      <c r="L39" s="118">
        <v>2</v>
      </c>
      <c r="M39" s="74">
        <v>35560729.45</v>
      </c>
      <c r="N39" s="10">
        <v>75.66666666666667</v>
      </c>
      <c r="O39" s="59">
        <v>31941291.963</v>
      </c>
      <c r="P39" s="142">
        <f t="shared" si="1"/>
        <v>-0.10178186845376995</v>
      </c>
      <c r="Q39" s="135"/>
      <c r="R39" s="9">
        <v>19498.154</v>
      </c>
      <c r="S39" s="59">
        <v>1505.538</v>
      </c>
      <c r="T39" s="56">
        <f t="shared" si="5"/>
        <v>-0.9227856134483295</v>
      </c>
      <c r="U39" s="91">
        <f t="shared" si="2"/>
        <v>1.096611588208014</v>
      </c>
      <c r="V39" s="92">
        <f t="shared" si="3"/>
        <v>0.0942690735079832</v>
      </c>
      <c r="W39" s="63">
        <f t="shared" si="4"/>
        <v>-0.9140360410908758</v>
      </c>
      <c r="X39" s="113" t="s">
        <v>399</v>
      </c>
    </row>
    <row r="40" spans="1:24" ht="12.75">
      <c r="A40" s="2">
        <v>48</v>
      </c>
      <c r="B40" s="13"/>
      <c r="C40" s="14"/>
      <c r="D40" s="16">
        <v>36</v>
      </c>
      <c r="E40" s="16">
        <v>17.81999999999971</v>
      </c>
      <c r="F40" s="12"/>
      <c r="G40" s="13"/>
      <c r="H40" s="13"/>
      <c r="I40" s="13"/>
      <c r="J40" s="14">
        <v>3407</v>
      </c>
      <c r="K40" s="17" t="s">
        <v>18</v>
      </c>
      <c r="L40" s="116">
        <v>1</v>
      </c>
      <c r="M40" s="75">
        <v>38259355.25</v>
      </c>
      <c r="N40" s="19">
        <v>76</v>
      </c>
      <c r="O40" s="57">
        <v>32487812.68</v>
      </c>
      <c r="P40" s="140">
        <f t="shared" si="1"/>
        <v>-0.15085310592106752</v>
      </c>
      <c r="Q40" s="133"/>
      <c r="R40" s="18">
        <v>20475.996</v>
      </c>
      <c r="S40" s="57">
        <v>1323.414</v>
      </c>
      <c r="T40" s="54">
        <f t="shared" si="5"/>
        <v>-0.9353675396303066</v>
      </c>
      <c r="U40" s="91">
        <f t="shared" si="2"/>
        <v>1.0703785187284358</v>
      </c>
      <c r="V40" s="92">
        <f t="shared" si="3"/>
        <v>0.0814714128670604</v>
      </c>
      <c r="W40" s="63">
        <f t="shared" si="4"/>
        <v>-0.9238854186238294</v>
      </c>
      <c r="X40" s="102" t="s">
        <v>399</v>
      </c>
    </row>
    <row r="41" spans="1:25" ht="12.75">
      <c r="A41" s="2">
        <v>49</v>
      </c>
      <c r="B41" s="13"/>
      <c r="C41" s="14"/>
      <c r="D41" s="16">
        <v>86</v>
      </c>
      <c r="E41" s="16">
        <v>15.819999999999709</v>
      </c>
      <c r="F41" s="12">
        <v>1552</v>
      </c>
      <c r="G41" s="13">
        <v>25</v>
      </c>
      <c r="H41" s="13" t="s">
        <v>69</v>
      </c>
      <c r="I41" s="13" t="s">
        <v>11</v>
      </c>
      <c r="J41" s="14">
        <v>2866</v>
      </c>
      <c r="K41" s="17" t="s">
        <v>68</v>
      </c>
      <c r="L41" s="116">
        <v>1</v>
      </c>
      <c r="M41" s="75">
        <v>13098633.425</v>
      </c>
      <c r="N41" s="19">
        <v>63</v>
      </c>
      <c r="O41" s="57">
        <v>5527961.04</v>
      </c>
      <c r="P41" s="140">
        <f t="shared" si="1"/>
        <v>-0.5779742160392584</v>
      </c>
      <c r="Q41" s="133"/>
      <c r="R41" s="18">
        <v>17971.2</v>
      </c>
      <c r="S41" s="57">
        <v>2596.777</v>
      </c>
      <c r="T41" s="54">
        <f t="shared" si="5"/>
        <v>-0.8555034165776353</v>
      </c>
      <c r="U41" s="91">
        <f t="shared" si="2"/>
        <v>2.7439809050156696</v>
      </c>
      <c r="V41" s="92">
        <f t="shared" si="3"/>
        <v>0.9395062596171987</v>
      </c>
      <c r="W41" s="63">
        <f t="shared" si="4"/>
        <v>-0.657611954259633</v>
      </c>
      <c r="X41" s="102"/>
      <c r="Y41" t="s">
        <v>335</v>
      </c>
    </row>
    <row r="42" spans="1:25" ht="12.75">
      <c r="A42" s="2">
        <v>50</v>
      </c>
      <c r="B42" s="13"/>
      <c r="C42" s="14"/>
      <c r="D42" s="16">
        <v>75</v>
      </c>
      <c r="E42" s="14">
        <v>12.699999999998909</v>
      </c>
      <c r="F42" s="12"/>
      <c r="G42" s="13"/>
      <c r="H42" s="13"/>
      <c r="I42" s="13"/>
      <c r="J42" s="14">
        <v>2876</v>
      </c>
      <c r="K42" s="17" t="s">
        <v>70</v>
      </c>
      <c r="L42" s="116">
        <v>2</v>
      </c>
      <c r="M42" s="75">
        <v>10616739.9</v>
      </c>
      <c r="N42" s="19">
        <v>68</v>
      </c>
      <c r="O42" s="57">
        <v>6318382.974</v>
      </c>
      <c r="P42" s="140">
        <f t="shared" si="1"/>
        <v>-0.40486599148953434</v>
      </c>
      <c r="Q42" s="133"/>
      <c r="R42" s="18">
        <v>14415.078</v>
      </c>
      <c r="S42" s="57">
        <v>3085.148</v>
      </c>
      <c r="T42" s="54">
        <f t="shared" si="5"/>
        <v>-0.7859777102836351</v>
      </c>
      <c r="U42" s="91">
        <f t="shared" si="2"/>
        <v>2.7155375634661634</v>
      </c>
      <c r="V42" s="92">
        <f t="shared" si="3"/>
        <v>0.9765625200926606</v>
      </c>
      <c r="W42" s="63">
        <f t="shared" si="4"/>
        <v>-0.6403796680145504</v>
      </c>
      <c r="X42" s="102"/>
      <c r="Y42" t="s">
        <v>335</v>
      </c>
    </row>
    <row r="43" spans="1:25" ht="12.75">
      <c r="A43" s="2">
        <v>51</v>
      </c>
      <c r="B43" s="13"/>
      <c r="C43" s="14"/>
      <c r="D43" s="16">
        <v>60</v>
      </c>
      <c r="E43" s="14">
        <v>9.040000000000873</v>
      </c>
      <c r="F43" s="12">
        <v>1554</v>
      </c>
      <c r="G43" s="13">
        <v>28</v>
      </c>
      <c r="H43" s="13" t="s">
        <v>72</v>
      </c>
      <c r="I43" s="13" t="s">
        <v>11</v>
      </c>
      <c r="J43" s="14">
        <v>3797</v>
      </c>
      <c r="K43" s="17" t="s">
        <v>71</v>
      </c>
      <c r="L43" s="116">
        <v>3</v>
      </c>
      <c r="M43" s="75">
        <v>15191281.975</v>
      </c>
      <c r="N43" s="19">
        <v>77</v>
      </c>
      <c r="O43" s="57">
        <v>11425504.71</v>
      </c>
      <c r="P43" s="140">
        <f t="shared" si="1"/>
        <v>-0.2478906830376308</v>
      </c>
      <c r="Q43" s="133"/>
      <c r="R43" s="18">
        <v>10095.925</v>
      </c>
      <c r="S43" s="57">
        <v>6013.444</v>
      </c>
      <c r="T43" s="54">
        <f t="shared" si="5"/>
        <v>-0.4043691885587501</v>
      </c>
      <c r="U43" s="91">
        <f t="shared" si="2"/>
        <v>1.3291735373768547</v>
      </c>
      <c r="V43" s="92">
        <f t="shared" si="3"/>
        <v>1.0526351618824898</v>
      </c>
      <c r="W43" s="63">
        <f t="shared" si="4"/>
        <v>-0.20805287475111625</v>
      </c>
      <c r="X43" s="102"/>
      <c r="Y43" s="53" t="s">
        <v>349</v>
      </c>
    </row>
    <row r="44" spans="1:25" ht="12.75">
      <c r="A44" s="2">
        <v>52</v>
      </c>
      <c r="B44" s="13"/>
      <c r="C44" s="14"/>
      <c r="D44" s="16">
        <v>7</v>
      </c>
      <c r="E44" s="14">
        <v>43.08999999999651</v>
      </c>
      <c r="F44" s="12">
        <v>1571</v>
      </c>
      <c r="G44" s="13">
        <v>26</v>
      </c>
      <c r="H44" s="13" t="s">
        <v>74</v>
      </c>
      <c r="I44" s="13" t="s">
        <v>11</v>
      </c>
      <c r="J44" s="14">
        <v>983</v>
      </c>
      <c r="K44" s="17" t="s">
        <v>73</v>
      </c>
      <c r="L44" s="116" t="s">
        <v>433</v>
      </c>
      <c r="M44" s="75">
        <v>46246757.5</v>
      </c>
      <c r="N44" s="19">
        <v>23.666666666666668</v>
      </c>
      <c r="O44" s="57">
        <v>37237008.182000004</v>
      </c>
      <c r="P44" s="140">
        <f t="shared" si="1"/>
        <v>-0.194819049054412</v>
      </c>
      <c r="Q44" s="133"/>
      <c r="R44" s="18">
        <v>48730.96799999999</v>
      </c>
      <c r="S44" s="57">
        <v>5668.4169999999995</v>
      </c>
      <c r="T44" s="54">
        <f t="shared" si="5"/>
        <v>-0.8836793679124124</v>
      </c>
      <c r="U44" s="91">
        <f t="shared" si="2"/>
        <v>2.107432850832839</v>
      </c>
      <c r="V44" s="92">
        <f t="shared" si="3"/>
        <v>0.3044507212982838</v>
      </c>
      <c r="W44" s="63">
        <f t="shared" si="4"/>
        <v>-0.8555347938236952</v>
      </c>
      <c r="X44" s="102" t="s">
        <v>399</v>
      </c>
      <c r="Y44" s="53" t="s">
        <v>350</v>
      </c>
    </row>
    <row r="45" spans="1:24" ht="12.75">
      <c r="A45" s="2">
        <v>53</v>
      </c>
      <c r="B45" s="13"/>
      <c r="C45" s="14"/>
      <c r="D45" s="16">
        <v>43</v>
      </c>
      <c r="E45" s="16">
        <v>28.470000000001164</v>
      </c>
      <c r="F45" s="12">
        <v>1572</v>
      </c>
      <c r="G45" s="13">
        <v>27</v>
      </c>
      <c r="H45" s="13" t="s">
        <v>76</v>
      </c>
      <c r="I45" s="13" t="s">
        <v>11</v>
      </c>
      <c r="J45" s="14">
        <v>2727</v>
      </c>
      <c r="K45" s="17" t="s">
        <v>75</v>
      </c>
      <c r="L45" s="116" t="s">
        <v>432</v>
      </c>
      <c r="M45" s="75">
        <v>29581223.865000002</v>
      </c>
      <c r="N45" s="19">
        <v>57.5</v>
      </c>
      <c r="O45" s="57">
        <v>14136296.598000001</v>
      </c>
      <c r="P45" s="140">
        <f t="shared" si="1"/>
        <v>-0.5221192786845501</v>
      </c>
      <c r="Q45" s="133"/>
      <c r="R45" s="18">
        <v>33904.702999999994</v>
      </c>
      <c r="S45" s="57">
        <v>1124.036</v>
      </c>
      <c r="T45" s="54">
        <f t="shared" si="5"/>
        <v>-0.9668471952106468</v>
      </c>
      <c r="U45" s="91">
        <f t="shared" si="2"/>
        <v>2.2923123907740313</v>
      </c>
      <c r="V45" s="92">
        <f t="shared" si="3"/>
        <v>0.15902835544056543</v>
      </c>
      <c r="W45" s="63">
        <f t="shared" si="4"/>
        <v>-0.9306253562644368</v>
      </c>
      <c r="X45" s="102" t="s">
        <v>399</v>
      </c>
    </row>
    <row r="46" spans="1:24" ht="12.75">
      <c r="A46" s="2">
        <v>54</v>
      </c>
      <c r="B46" s="13"/>
      <c r="C46" s="14"/>
      <c r="D46" s="16">
        <v>24</v>
      </c>
      <c r="E46" s="14">
        <v>27.299999999999272</v>
      </c>
      <c r="F46" s="12">
        <v>1573</v>
      </c>
      <c r="G46" s="13">
        <v>29</v>
      </c>
      <c r="H46" s="13" t="s">
        <v>78</v>
      </c>
      <c r="I46" s="13" t="s">
        <v>11</v>
      </c>
      <c r="J46" s="14">
        <v>1571</v>
      </c>
      <c r="K46" s="17" t="s">
        <v>79</v>
      </c>
      <c r="L46" s="116">
        <v>2</v>
      </c>
      <c r="M46" s="75">
        <v>33545861.241</v>
      </c>
      <c r="N46" s="19">
        <v>37.5</v>
      </c>
      <c r="O46" s="57">
        <v>34063290.167</v>
      </c>
      <c r="P46" s="140">
        <f t="shared" si="1"/>
        <v>0.015424523528631225</v>
      </c>
      <c r="Q46" s="133"/>
      <c r="R46" s="18">
        <v>32586.773</v>
      </c>
      <c r="S46" s="57">
        <v>1925.846</v>
      </c>
      <c r="T46" s="54">
        <f t="shared" si="5"/>
        <v>-0.940900990717921</v>
      </c>
      <c r="U46" s="91">
        <f t="shared" si="2"/>
        <v>1.942819280500225</v>
      </c>
      <c r="V46" s="92">
        <f t="shared" si="3"/>
        <v>0.11307457327570372</v>
      </c>
      <c r="W46" s="63">
        <f t="shared" si="4"/>
        <v>-0.941798717765149</v>
      </c>
      <c r="X46" s="102" t="s">
        <v>400</v>
      </c>
    </row>
    <row r="47" spans="1:24" ht="13.5" thickBot="1">
      <c r="A47" s="2">
        <v>55</v>
      </c>
      <c r="B47" s="23"/>
      <c r="C47" s="24"/>
      <c r="D47" s="43">
        <v>21</v>
      </c>
      <c r="E47" s="24">
        <v>32.57999999999447</v>
      </c>
      <c r="F47" s="22"/>
      <c r="G47" s="23"/>
      <c r="H47" s="23"/>
      <c r="I47" s="23"/>
      <c r="J47" s="24">
        <v>1573</v>
      </c>
      <c r="K47" s="27" t="s">
        <v>77</v>
      </c>
      <c r="L47" s="117">
        <v>1</v>
      </c>
      <c r="M47" s="76">
        <v>38948283.679</v>
      </c>
      <c r="N47" s="29">
        <v>39.833333333333336</v>
      </c>
      <c r="O47" s="58">
        <v>33003664.85</v>
      </c>
      <c r="P47" s="141">
        <f t="shared" si="1"/>
        <v>-0.15262851831915755</v>
      </c>
      <c r="Q47" s="134"/>
      <c r="R47" s="28">
        <v>37756.596</v>
      </c>
      <c r="S47" s="58">
        <v>3251.797</v>
      </c>
      <c r="T47" s="55">
        <f t="shared" si="5"/>
        <v>-0.9138747306563335</v>
      </c>
      <c r="U47" s="91">
        <f t="shared" si="2"/>
        <v>1.9388066653297729</v>
      </c>
      <c r="V47" s="92">
        <f t="shared" si="3"/>
        <v>0.19705672171737618</v>
      </c>
      <c r="W47" s="63">
        <f t="shared" si="4"/>
        <v>-0.8983618504922672</v>
      </c>
      <c r="X47" s="103" t="s">
        <v>400</v>
      </c>
    </row>
    <row r="48" spans="1:24" ht="12.75">
      <c r="A48" s="2">
        <v>56</v>
      </c>
      <c r="B48" s="4" t="s">
        <v>82</v>
      </c>
      <c r="C48" s="5">
        <v>25</v>
      </c>
      <c r="D48" s="6"/>
      <c r="E48" s="7">
        <v>11.540000000000873</v>
      </c>
      <c r="F48" s="3">
        <v>1599</v>
      </c>
      <c r="G48" s="4">
        <v>31</v>
      </c>
      <c r="H48" s="4" t="s">
        <v>81</v>
      </c>
      <c r="I48" s="4" t="s">
        <v>42</v>
      </c>
      <c r="J48" s="5">
        <v>1384</v>
      </c>
      <c r="K48" s="8" t="s">
        <v>80</v>
      </c>
      <c r="L48" s="118">
        <v>1</v>
      </c>
      <c r="M48" s="74">
        <v>27295647.625</v>
      </c>
      <c r="N48" s="10">
        <v>35.333333333333336</v>
      </c>
      <c r="O48" s="59">
        <v>500263.565</v>
      </c>
      <c r="P48" s="142">
        <f t="shared" si="1"/>
        <v>-0.9816724053639302</v>
      </c>
      <c r="Q48" s="135"/>
      <c r="R48" s="9">
        <v>13065.857</v>
      </c>
      <c r="S48" s="59">
        <v>99.055</v>
      </c>
      <c r="T48" s="56">
        <f t="shared" si="5"/>
        <v>-0.9924187904398464</v>
      </c>
      <c r="U48" s="93">
        <f t="shared" si="2"/>
        <v>0.9573582704103362</v>
      </c>
      <c r="V48" s="94">
        <f t="shared" si="3"/>
        <v>0.3960112505894768</v>
      </c>
      <c r="W48" s="64">
        <f t="shared" si="4"/>
        <v>-0.5863499978751516</v>
      </c>
      <c r="X48" s="102"/>
    </row>
    <row r="49" spans="1:24" ht="12.75">
      <c r="A49" s="2">
        <v>57</v>
      </c>
      <c r="B49" s="13"/>
      <c r="C49" s="14"/>
      <c r="D49" s="21"/>
      <c r="E49" s="14">
        <v>8.020000000000437</v>
      </c>
      <c r="F49" s="12"/>
      <c r="G49" s="13"/>
      <c r="H49" s="13"/>
      <c r="I49" s="13"/>
      <c r="J49" s="14">
        <v>1552</v>
      </c>
      <c r="K49" s="17" t="s">
        <v>83</v>
      </c>
      <c r="L49" s="116">
        <v>2</v>
      </c>
      <c r="M49" s="75">
        <v>19440918.85</v>
      </c>
      <c r="N49" s="19">
        <v>36</v>
      </c>
      <c r="O49" s="57">
        <v>146754.388</v>
      </c>
      <c r="P49" s="140">
        <f>-(M49-O49)/M49</f>
        <v>-0.9924512627652885</v>
      </c>
      <c r="Q49" s="133"/>
      <c r="R49" s="18">
        <v>8948.199</v>
      </c>
      <c r="S49" s="57">
        <v>28.842</v>
      </c>
      <c r="T49" s="54">
        <f t="shared" si="5"/>
        <v>-0.9967767815624127</v>
      </c>
      <c r="U49" s="91">
        <f t="shared" si="2"/>
        <v>0.9205530941249723</v>
      </c>
      <c r="V49" s="92">
        <f t="shared" si="3"/>
        <v>0.39306490787859777</v>
      </c>
      <c r="W49" s="63">
        <f t="shared" si="4"/>
        <v>-0.5730122353754903</v>
      </c>
      <c r="X49" s="102"/>
    </row>
    <row r="50" spans="1:24" ht="12.75">
      <c r="A50" s="2">
        <v>58</v>
      </c>
      <c r="B50" s="13"/>
      <c r="C50" s="14"/>
      <c r="D50" s="21"/>
      <c r="E50" s="21"/>
      <c r="F50" s="12">
        <v>1606</v>
      </c>
      <c r="G50" s="13">
        <v>32</v>
      </c>
      <c r="H50" s="13" t="s">
        <v>85</v>
      </c>
      <c r="I50" s="13" t="s">
        <v>11</v>
      </c>
      <c r="J50" s="14">
        <v>1743</v>
      </c>
      <c r="K50" s="17" t="s">
        <v>84</v>
      </c>
      <c r="L50" s="116">
        <v>1</v>
      </c>
      <c r="M50" s="75">
        <v>10328260.625</v>
      </c>
      <c r="N50" s="19">
        <v>48</v>
      </c>
      <c r="O50" s="57">
        <v>1347631.075</v>
      </c>
      <c r="P50" s="140">
        <f t="shared" si="1"/>
        <v>-0.8695200359547473</v>
      </c>
      <c r="Q50" s="133"/>
      <c r="R50" s="18">
        <v>5281.65</v>
      </c>
      <c r="S50" s="57">
        <v>128.798</v>
      </c>
      <c r="T50" s="54">
        <f t="shared" si="5"/>
        <v>-0.9756140600001894</v>
      </c>
      <c r="U50" s="91">
        <f t="shared" si="2"/>
        <v>1.0227569175037157</v>
      </c>
      <c r="V50" s="92">
        <f t="shared" si="3"/>
        <v>0.19114726929252504</v>
      </c>
      <c r="W50" s="63">
        <f t="shared" si="4"/>
        <v>-0.8131058651169372</v>
      </c>
      <c r="X50" s="102"/>
    </row>
    <row r="51" spans="1:25" ht="12.75">
      <c r="A51" s="2">
        <v>59</v>
      </c>
      <c r="B51" s="13"/>
      <c r="C51" s="14"/>
      <c r="D51" s="21"/>
      <c r="E51" s="15"/>
      <c r="F51" s="12">
        <v>1613</v>
      </c>
      <c r="G51" s="13">
        <v>34</v>
      </c>
      <c r="H51" s="13" t="s">
        <v>87</v>
      </c>
      <c r="I51" s="13" t="s">
        <v>11</v>
      </c>
      <c r="J51" s="14">
        <v>6705</v>
      </c>
      <c r="K51" s="17" t="s">
        <v>86</v>
      </c>
      <c r="L51" s="116">
        <v>8</v>
      </c>
      <c r="M51" s="75">
        <v>8910086.502</v>
      </c>
      <c r="N51" s="19">
        <v>94</v>
      </c>
      <c r="O51" s="57">
        <v>0</v>
      </c>
      <c r="P51" s="140">
        <f t="shared" si="1"/>
        <v>-1</v>
      </c>
      <c r="Q51" s="133"/>
      <c r="R51" s="18">
        <v>4398.977</v>
      </c>
      <c r="S51" s="57">
        <v>0</v>
      </c>
      <c r="T51" s="54">
        <f t="shared" si="5"/>
        <v>-1</v>
      </c>
      <c r="U51" s="91">
        <f t="shared" si="2"/>
        <v>0.98741510511993</v>
      </c>
      <c r="V51" s="92">
        <v>0</v>
      </c>
      <c r="W51" s="63">
        <f t="shared" si="4"/>
        <v>-1</v>
      </c>
      <c r="X51" s="102" t="s">
        <v>401</v>
      </c>
      <c r="Y51" s="53" t="s">
        <v>314</v>
      </c>
    </row>
    <row r="52" spans="1:24" ht="12.75">
      <c r="A52" s="2">
        <v>60</v>
      </c>
      <c r="B52" s="13"/>
      <c r="C52" s="14"/>
      <c r="D52" s="21"/>
      <c r="E52" s="16">
        <v>17.159999999999854</v>
      </c>
      <c r="F52" s="12">
        <v>1619</v>
      </c>
      <c r="G52" s="13">
        <v>30</v>
      </c>
      <c r="H52" s="13" t="s">
        <v>89</v>
      </c>
      <c r="I52" s="13" t="s">
        <v>11</v>
      </c>
      <c r="J52" s="14">
        <v>1606</v>
      </c>
      <c r="K52" s="17" t="s">
        <v>91</v>
      </c>
      <c r="L52" s="116">
        <v>3</v>
      </c>
      <c r="M52" s="75">
        <v>36339808.95</v>
      </c>
      <c r="N52" s="19">
        <v>43.6</v>
      </c>
      <c r="O52" s="57">
        <v>18244945.375</v>
      </c>
      <c r="P52" s="140">
        <f t="shared" si="1"/>
        <v>-0.497935022165272</v>
      </c>
      <c r="Q52" s="133"/>
      <c r="R52" s="18">
        <v>19450.291</v>
      </c>
      <c r="S52" s="57">
        <v>10768.9</v>
      </c>
      <c r="T52" s="54">
        <f t="shared" si="5"/>
        <v>-0.446337332433741</v>
      </c>
      <c r="U52" s="91">
        <f t="shared" si="2"/>
        <v>1.070467432933491</v>
      </c>
      <c r="V52" s="92">
        <f t="shared" si="3"/>
        <v>1.1804803772946346</v>
      </c>
      <c r="W52" s="63">
        <f t="shared" si="4"/>
        <v>0.10277094003660261</v>
      </c>
      <c r="X52" s="102" t="s">
        <v>410</v>
      </c>
    </row>
    <row r="53" spans="1:25" ht="12.75">
      <c r="A53" s="2">
        <v>62</v>
      </c>
      <c r="B53" s="13"/>
      <c r="C53" s="14"/>
      <c r="D53" s="15"/>
      <c r="E53" s="14">
        <v>7.989999999999782</v>
      </c>
      <c r="F53" s="12"/>
      <c r="G53" s="13"/>
      <c r="H53" s="13"/>
      <c r="I53" s="13"/>
      <c r="J53" s="14">
        <v>2403</v>
      </c>
      <c r="K53" s="17" t="s">
        <v>90</v>
      </c>
      <c r="L53" s="116">
        <v>2</v>
      </c>
      <c r="M53" s="75">
        <v>15896794.7</v>
      </c>
      <c r="N53" s="19">
        <v>50.5</v>
      </c>
      <c r="O53" s="57">
        <v>6504259.325</v>
      </c>
      <c r="P53" s="140">
        <f t="shared" si="1"/>
        <v>-0.5908446043528511</v>
      </c>
      <c r="Q53" s="133"/>
      <c r="R53" s="18">
        <v>8852.742</v>
      </c>
      <c r="S53" s="57">
        <v>3534.99</v>
      </c>
      <c r="T53" s="54">
        <f t="shared" si="5"/>
        <v>-0.6006898201709708</v>
      </c>
      <c r="U53" s="91">
        <f t="shared" si="2"/>
        <v>1.1137769804626088</v>
      </c>
      <c r="V53" s="92">
        <f t="shared" si="3"/>
        <v>1.0869769556735809</v>
      </c>
      <c r="W53" s="63">
        <f t="shared" si="4"/>
        <v>-0.024062290080637552</v>
      </c>
      <c r="X53" s="102" t="s">
        <v>412</v>
      </c>
      <c r="Y53" s="53" t="s">
        <v>351</v>
      </c>
    </row>
    <row r="54" spans="1:25" ht="12.75">
      <c r="A54" s="2">
        <v>63</v>
      </c>
      <c r="B54" s="13"/>
      <c r="C54" s="14"/>
      <c r="D54" s="15"/>
      <c r="E54" s="16">
        <v>8.229999999999563</v>
      </c>
      <c r="F54" s="12"/>
      <c r="G54" s="13"/>
      <c r="H54" s="13"/>
      <c r="I54" s="13"/>
      <c r="J54" s="14">
        <v>2828</v>
      </c>
      <c r="K54" s="17" t="s">
        <v>88</v>
      </c>
      <c r="L54" s="116">
        <v>1</v>
      </c>
      <c r="M54" s="75">
        <v>17000578.75</v>
      </c>
      <c r="N54" s="19">
        <v>58.5</v>
      </c>
      <c r="O54" s="57">
        <v>8998575.375</v>
      </c>
      <c r="P54" s="140">
        <f t="shared" si="1"/>
        <v>-0.4706900566546889</v>
      </c>
      <c r="Q54" s="133"/>
      <c r="R54" s="18">
        <v>9253.524</v>
      </c>
      <c r="S54" s="57">
        <v>4298.303</v>
      </c>
      <c r="T54" s="54">
        <f t="shared" si="5"/>
        <v>-0.5354955582327338</v>
      </c>
      <c r="U54" s="91">
        <f t="shared" si="2"/>
        <v>1.0886128214899742</v>
      </c>
      <c r="V54" s="92">
        <f t="shared" si="3"/>
        <v>0.9553296651693602</v>
      </c>
      <c r="W54" s="63">
        <f t="shared" si="4"/>
        <v>-0.1224339394957617</v>
      </c>
      <c r="X54" s="102" t="s">
        <v>412</v>
      </c>
      <c r="Y54" s="53" t="s">
        <v>352</v>
      </c>
    </row>
    <row r="55" spans="1:25" ht="12.75">
      <c r="A55" s="2">
        <v>65</v>
      </c>
      <c r="B55" s="13"/>
      <c r="C55" s="14"/>
      <c r="D55" s="15"/>
      <c r="E55" s="14">
        <v>2.5399999999999636</v>
      </c>
      <c r="F55" s="12">
        <v>1626</v>
      </c>
      <c r="G55" s="13">
        <v>33</v>
      </c>
      <c r="H55" s="13" t="s">
        <v>93</v>
      </c>
      <c r="I55" s="13" t="s">
        <v>11</v>
      </c>
      <c r="J55" s="14">
        <v>1353</v>
      </c>
      <c r="K55" s="17" t="s">
        <v>95</v>
      </c>
      <c r="L55" s="116">
        <v>4</v>
      </c>
      <c r="M55" s="75">
        <v>6137412.225</v>
      </c>
      <c r="N55" s="19">
        <v>28.5</v>
      </c>
      <c r="O55" s="57">
        <v>197617.822</v>
      </c>
      <c r="P55" s="140">
        <f t="shared" si="1"/>
        <v>-0.9678011163736032</v>
      </c>
      <c r="Q55" s="133"/>
      <c r="R55" s="18">
        <v>2886.123</v>
      </c>
      <c r="S55" s="57">
        <v>69.384</v>
      </c>
      <c r="T55" s="54">
        <f t="shared" si="5"/>
        <v>-0.9759594445558973</v>
      </c>
      <c r="U55" s="91">
        <f t="shared" si="2"/>
        <v>0.9405015971531878</v>
      </c>
      <c r="V55" s="92">
        <f t="shared" si="3"/>
        <v>0.7022038730899484</v>
      </c>
      <c r="W55" s="63">
        <f t="shared" si="4"/>
        <v>-0.25337301370305465</v>
      </c>
      <c r="X55" s="102"/>
      <c r="Y55" s="53" t="s">
        <v>308</v>
      </c>
    </row>
    <row r="56" spans="1:25" ht="12.75">
      <c r="A56" s="2">
        <v>66</v>
      </c>
      <c r="B56" s="13"/>
      <c r="C56" s="14"/>
      <c r="D56" s="15"/>
      <c r="E56" s="14">
        <v>4.550000000000182</v>
      </c>
      <c r="F56" s="12"/>
      <c r="G56" s="13"/>
      <c r="H56" s="13"/>
      <c r="I56" s="13"/>
      <c r="J56" s="14">
        <v>6004</v>
      </c>
      <c r="K56" s="17" t="s">
        <v>94</v>
      </c>
      <c r="L56" s="116">
        <v>3</v>
      </c>
      <c r="M56" s="75">
        <v>8954078.575</v>
      </c>
      <c r="N56" s="19">
        <v>84.5</v>
      </c>
      <c r="O56" s="57">
        <v>4430547.477</v>
      </c>
      <c r="P56" s="140">
        <f t="shared" si="1"/>
        <v>-0.5051922495553932</v>
      </c>
      <c r="Q56" s="133"/>
      <c r="R56" s="18">
        <v>4998.981</v>
      </c>
      <c r="S56" s="57">
        <v>2343.761</v>
      </c>
      <c r="T56" s="54">
        <f t="shared" si="5"/>
        <v>-0.5311522488283112</v>
      </c>
      <c r="U56" s="91">
        <f t="shared" si="2"/>
        <v>1.11658189240315</v>
      </c>
      <c r="V56" s="92">
        <f t="shared" si="3"/>
        <v>1.0580006250545817</v>
      </c>
      <c r="W56" s="63">
        <f t="shared" si="4"/>
        <v>-0.052464819416413386</v>
      </c>
      <c r="X56" s="102"/>
      <c r="Y56" s="53" t="s">
        <v>353</v>
      </c>
    </row>
    <row r="57" spans="1:25" ht="13.5" thickBot="1">
      <c r="A57" s="2">
        <v>67</v>
      </c>
      <c r="B57" s="23"/>
      <c r="C57" s="24"/>
      <c r="D57" s="25"/>
      <c r="E57" s="26"/>
      <c r="F57" s="22"/>
      <c r="G57" s="23"/>
      <c r="H57" s="23"/>
      <c r="I57" s="23"/>
      <c r="J57" s="24">
        <v>6018</v>
      </c>
      <c r="K57" s="27" t="s">
        <v>92</v>
      </c>
      <c r="L57" s="117">
        <v>1</v>
      </c>
      <c r="M57" s="76">
        <v>6234367.425</v>
      </c>
      <c r="N57" s="29">
        <v>85</v>
      </c>
      <c r="O57" s="58">
        <v>1845628.585</v>
      </c>
      <c r="P57" s="141">
        <f t="shared" si="1"/>
        <v>-0.7039589650107926</v>
      </c>
      <c r="Q57" s="134"/>
      <c r="R57" s="28">
        <v>3425.454</v>
      </c>
      <c r="S57" s="58">
        <v>893.271</v>
      </c>
      <c r="T57" s="55">
        <f t="shared" si="5"/>
        <v>-0.7392255158002413</v>
      </c>
      <c r="U57" s="95">
        <f t="shared" si="2"/>
        <v>1.0988938464755307</v>
      </c>
      <c r="V57" s="96">
        <f t="shared" si="3"/>
        <v>0.9679856578510893</v>
      </c>
      <c r="W57" s="65">
        <f t="shared" si="4"/>
        <v>-0.11912723785313906</v>
      </c>
      <c r="X57" s="102"/>
      <c r="Y57" s="53" t="s">
        <v>353</v>
      </c>
    </row>
    <row r="58" spans="1:25" ht="12.75">
      <c r="A58" s="2">
        <v>68</v>
      </c>
      <c r="B58" s="4" t="s">
        <v>98</v>
      </c>
      <c r="C58" s="5">
        <v>26</v>
      </c>
      <c r="D58" s="44"/>
      <c r="E58" s="45"/>
      <c r="F58" s="3">
        <v>1702</v>
      </c>
      <c r="G58" s="4">
        <v>35</v>
      </c>
      <c r="H58" s="4" t="s">
        <v>97</v>
      </c>
      <c r="I58" s="4" t="s">
        <v>42</v>
      </c>
      <c r="J58" s="5">
        <v>8006</v>
      </c>
      <c r="K58" s="8" t="s">
        <v>96</v>
      </c>
      <c r="L58" s="118" t="s">
        <v>437</v>
      </c>
      <c r="M58" s="74">
        <v>11701995.25</v>
      </c>
      <c r="N58" s="10">
        <v>96</v>
      </c>
      <c r="O58" s="59">
        <v>1727143.531</v>
      </c>
      <c r="P58" s="142">
        <f t="shared" si="1"/>
        <v>-0.8524060645982573</v>
      </c>
      <c r="Q58" s="135"/>
      <c r="R58" s="9">
        <v>4588.69</v>
      </c>
      <c r="S58" s="59">
        <v>83.057</v>
      </c>
      <c r="T58" s="56">
        <f t="shared" si="5"/>
        <v>-0.9818996271266963</v>
      </c>
      <c r="U58" s="91">
        <f t="shared" si="2"/>
        <v>0.7842577102396278</v>
      </c>
      <c r="V58" s="92">
        <f t="shared" si="3"/>
        <v>0.09617845709894275</v>
      </c>
      <c r="W58" s="63">
        <f t="shared" si="4"/>
        <v>-0.8773637085830425</v>
      </c>
      <c r="X58" s="113"/>
      <c r="Y58" s="53" t="s">
        <v>466</v>
      </c>
    </row>
    <row r="59" spans="1:24" ht="12.75">
      <c r="A59" s="2">
        <v>69</v>
      </c>
      <c r="B59" s="13"/>
      <c r="C59" s="14"/>
      <c r="D59" s="16">
        <v>58</v>
      </c>
      <c r="E59" s="16">
        <v>34.849999999998545</v>
      </c>
      <c r="F59" s="12">
        <v>1733</v>
      </c>
      <c r="G59" s="13">
        <v>36</v>
      </c>
      <c r="H59" s="13" t="s">
        <v>100</v>
      </c>
      <c r="I59" s="13" t="s">
        <v>11</v>
      </c>
      <c r="J59" s="14">
        <v>1552</v>
      </c>
      <c r="K59" s="17" t="s">
        <v>101</v>
      </c>
      <c r="L59" s="116" t="s">
        <v>437</v>
      </c>
      <c r="M59" s="75">
        <v>75862552.627</v>
      </c>
      <c r="N59" s="19">
        <v>36.4</v>
      </c>
      <c r="O59" s="57">
        <v>81340919.644</v>
      </c>
      <c r="P59" s="140">
        <f t="shared" si="1"/>
        <v>0.07221437754587501</v>
      </c>
      <c r="Q59" s="133"/>
      <c r="R59" s="18">
        <v>43227.926</v>
      </c>
      <c r="S59" s="57">
        <v>1520.6840000000002</v>
      </c>
      <c r="T59" s="54">
        <f t="shared" si="5"/>
        <v>-0.964821721958162</v>
      </c>
      <c r="U59" s="91">
        <f t="shared" si="2"/>
        <v>1.1396380560127601</v>
      </c>
      <c r="V59" s="92">
        <f t="shared" si="3"/>
        <v>0.03739038129038836</v>
      </c>
      <c r="W59" s="63">
        <f t="shared" si="4"/>
        <v>-0.9671910032372859</v>
      </c>
      <c r="X59" s="102" t="s">
        <v>413</v>
      </c>
    </row>
    <row r="60" spans="1:25" ht="12.75">
      <c r="A60" s="2">
        <v>70</v>
      </c>
      <c r="B60" s="13"/>
      <c r="C60" s="14"/>
      <c r="D60" s="16">
        <v>73</v>
      </c>
      <c r="E60" s="16">
        <v>40.650000000001455</v>
      </c>
      <c r="F60" s="12"/>
      <c r="G60" s="13"/>
      <c r="H60" s="13"/>
      <c r="I60" s="13"/>
      <c r="J60" s="14">
        <v>2378</v>
      </c>
      <c r="K60" s="17" t="s">
        <v>99</v>
      </c>
      <c r="L60" s="116" t="s">
        <v>433</v>
      </c>
      <c r="M60" s="75">
        <v>82484121.11</v>
      </c>
      <c r="N60" s="19">
        <v>50</v>
      </c>
      <c r="O60" s="57">
        <v>84763264.66299999</v>
      </c>
      <c r="P60" s="140">
        <f t="shared" si="1"/>
        <v>0.027631300695567153</v>
      </c>
      <c r="Q60" s="133"/>
      <c r="R60" s="18">
        <v>48676.149</v>
      </c>
      <c r="S60" s="57">
        <v>47550.402</v>
      </c>
      <c r="T60" s="54">
        <f t="shared" si="5"/>
        <v>-0.023127281494680192</v>
      </c>
      <c r="U60" s="91">
        <f t="shared" si="2"/>
        <v>1.1802550198743338</v>
      </c>
      <c r="V60" s="92">
        <f t="shared" si="3"/>
        <v>1.121957777087749</v>
      </c>
      <c r="W60" s="63">
        <f t="shared" si="4"/>
        <v>-0.04939376813054522</v>
      </c>
      <c r="X60" s="102"/>
      <c r="Y60" s="53" t="s">
        <v>354</v>
      </c>
    </row>
    <row r="61" spans="1:25" ht="12.75">
      <c r="A61" s="2">
        <v>71</v>
      </c>
      <c r="B61" s="13"/>
      <c r="C61" s="14"/>
      <c r="D61" s="16">
        <v>95</v>
      </c>
      <c r="E61" s="46"/>
      <c r="F61" s="12">
        <v>1743</v>
      </c>
      <c r="G61" s="13">
        <v>37</v>
      </c>
      <c r="H61" s="13" t="s">
        <v>103</v>
      </c>
      <c r="I61" s="13" t="s">
        <v>11</v>
      </c>
      <c r="J61" s="14">
        <v>6250</v>
      </c>
      <c r="K61" s="17" t="s">
        <v>102</v>
      </c>
      <c r="L61" s="116">
        <v>7</v>
      </c>
      <c r="M61" s="75">
        <v>22691354.303</v>
      </c>
      <c r="N61" s="19">
        <v>91</v>
      </c>
      <c r="O61" s="57">
        <v>19006288.087</v>
      </c>
      <c r="P61" s="140">
        <f t="shared" si="1"/>
        <v>-0.16239957151930767</v>
      </c>
      <c r="Q61" s="133"/>
      <c r="R61" s="18">
        <v>15979.827</v>
      </c>
      <c r="S61" s="57">
        <v>13376.675</v>
      </c>
      <c r="T61" s="54">
        <f t="shared" si="5"/>
        <v>-0.16290238936879606</v>
      </c>
      <c r="U61" s="91">
        <f t="shared" si="2"/>
        <v>1.4084507065219394</v>
      </c>
      <c r="V61" s="92">
        <f t="shared" si="3"/>
        <v>1.407605202948537</v>
      </c>
      <c r="W61" s="63">
        <f t="shared" si="4"/>
        <v>-0.000600307536136782</v>
      </c>
      <c r="X61" s="102"/>
      <c r="Y61" s="53" t="s">
        <v>355</v>
      </c>
    </row>
    <row r="62" spans="1:25" ht="13.5" thickBot="1">
      <c r="A62" s="2">
        <v>72</v>
      </c>
      <c r="B62" s="23"/>
      <c r="C62" s="24"/>
      <c r="D62" s="47"/>
      <c r="E62" s="43">
        <v>16.30999999999767</v>
      </c>
      <c r="F62" s="22">
        <v>1745</v>
      </c>
      <c r="G62" s="23">
        <v>38</v>
      </c>
      <c r="H62" s="23" t="s">
        <v>105</v>
      </c>
      <c r="I62" s="23" t="s">
        <v>11</v>
      </c>
      <c r="J62" s="24">
        <v>3113</v>
      </c>
      <c r="K62" s="27" t="s">
        <v>104</v>
      </c>
      <c r="L62" s="117" t="s">
        <v>441</v>
      </c>
      <c r="M62" s="76">
        <v>29653709.21</v>
      </c>
      <c r="N62" s="29">
        <v>68.5</v>
      </c>
      <c r="O62" s="58">
        <v>26906821.018</v>
      </c>
      <c r="P62" s="141">
        <f t="shared" si="1"/>
        <v>-0.09263219560653409</v>
      </c>
      <c r="Q62" s="134"/>
      <c r="R62" s="28">
        <v>19236.829</v>
      </c>
      <c r="S62" s="58">
        <v>16421.304</v>
      </c>
      <c r="T62" s="55">
        <f t="shared" si="5"/>
        <v>-0.14636118042115992</v>
      </c>
      <c r="U62" s="91">
        <f t="shared" si="2"/>
        <v>1.2974315532515468</v>
      </c>
      <c r="V62" s="92">
        <f t="shared" si="3"/>
        <v>1.2206052873369584</v>
      </c>
      <c r="W62" s="63">
        <f t="shared" si="4"/>
        <v>-0.0592141186346601</v>
      </c>
      <c r="X62" s="103"/>
      <c r="Y62" s="53" t="s">
        <v>356</v>
      </c>
    </row>
    <row r="63" spans="1:25" ht="12.75" customHeight="1">
      <c r="A63" s="2">
        <v>73</v>
      </c>
      <c r="B63" s="4" t="s">
        <v>108</v>
      </c>
      <c r="C63" s="5">
        <v>33</v>
      </c>
      <c r="D63" s="6"/>
      <c r="E63" s="7">
        <v>8.3700000000008</v>
      </c>
      <c r="F63" s="3">
        <v>2364</v>
      </c>
      <c r="G63" s="4">
        <v>39</v>
      </c>
      <c r="H63" s="4" t="s">
        <v>107</v>
      </c>
      <c r="I63" s="4" t="s">
        <v>11</v>
      </c>
      <c r="J63" s="5">
        <v>1355</v>
      </c>
      <c r="K63" s="8" t="s">
        <v>106</v>
      </c>
      <c r="L63" s="118">
        <v>1</v>
      </c>
      <c r="M63" s="74">
        <v>8754397.139</v>
      </c>
      <c r="N63" s="10">
        <v>29.5</v>
      </c>
      <c r="O63" s="59">
        <v>6751198.046</v>
      </c>
      <c r="P63" s="142">
        <f t="shared" si="1"/>
        <v>-0.2288220492163807</v>
      </c>
      <c r="Q63" s="135"/>
      <c r="R63" s="9">
        <v>9754.447</v>
      </c>
      <c r="S63" s="59">
        <v>8129.706</v>
      </c>
      <c r="T63" s="56">
        <f t="shared" si="5"/>
        <v>-0.16656413223630206</v>
      </c>
      <c r="U63" s="93">
        <f t="shared" si="2"/>
        <v>2.228468013301538</v>
      </c>
      <c r="V63" s="94">
        <f t="shared" si="3"/>
        <v>2.4083743195229617</v>
      </c>
      <c r="W63" s="64">
        <f t="shared" si="4"/>
        <v>0.08073093495063786</v>
      </c>
      <c r="X63" s="102"/>
      <c r="Y63" s="53" t="s">
        <v>358</v>
      </c>
    </row>
    <row r="64" spans="1:25" ht="12.75">
      <c r="A64" s="2">
        <v>74</v>
      </c>
      <c r="B64" s="13"/>
      <c r="C64" s="14"/>
      <c r="D64" s="15"/>
      <c r="E64" s="16">
        <v>17.18000000000029</v>
      </c>
      <c r="F64" s="12"/>
      <c r="G64" s="13"/>
      <c r="H64" s="13"/>
      <c r="I64" s="13"/>
      <c r="J64" s="14">
        <v>1626</v>
      </c>
      <c r="K64" s="17" t="s">
        <v>109</v>
      </c>
      <c r="L64" s="116">
        <v>2</v>
      </c>
      <c r="M64" s="75">
        <v>8754397.139</v>
      </c>
      <c r="N64" s="19">
        <v>46.4</v>
      </c>
      <c r="O64" s="57">
        <v>14850261.764</v>
      </c>
      <c r="P64" s="140">
        <f t="shared" si="1"/>
        <v>0.6963203208869183</v>
      </c>
      <c r="Q64" s="133"/>
      <c r="R64" s="18">
        <v>20902.461</v>
      </c>
      <c r="S64" s="57">
        <v>14289.837</v>
      </c>
      <c r="T64" s="54">
        <f t="shared" si="5"/>
        <v>-0.31635624149711367</v>
      </c>
      <c r="U64" s="91">
        <f t="shared" si="2"/>
        <v>4.775305636268554</v>
      </c>
      <c r="V64" s="92">
        <f t="shared" si="3"/>
        <v>1.9245232477506111</v>
      </c>
      <c r="W64" s="63">
        <f t="shared" si="4"/>
        <v>-0.5969842782137726</v>
      </c>
      <c r="X64" s="102"/>
      <c r="Y64" s="53" t="s">
        <v>470</v>
      </c>
    </row>
    <row r="65" spans="1:25" ht="13.5" thickBot="1">
      <c r="A65" s="2">
        <v>75</v>
      </c>
      <c r="B65" s="23"/>
      <c r="C65" s="24"/>
      <c r="D65" s="25"/>
      <c r="E65" s="24">
        <v>4.5</v>
      </c>
      <c r="F65" s="22">
        <v>8002</v>
      </c>
      <c r="G65" s="23">
        <v>40</v>
      </c>
      <c r="H65" s="23" t="s">
        <v>292</v>
      </c>
      <c r="I65" s="23" t="s">
        <v>42</v>
      </c>
      <c r="J65" s="24">
        <v>2832</v>
      </c>
      <c r="K65" s="27" t="s">
        <v>291</v>
      </c>
      <c r="L65" s="117">
        <v>1</v>
      </c>
      <c r="M65" s="76">
        <v>9658943.92</v>
      </c>
      <c r="N65" s="29">
        <v>59.5</v>
      </c>
      <c r="O65" s="58">
        <v>1871482.359</v>
      </c>
      <c r="P65" s="141">
        <f t="shared" si="1"/>
        <v>-0.8062435837188295</v>
      </c>
      <c r="Q65" s="134"/>
      <c r="R65" s="28">
        <v>5225.716</v>
      </c>
      <c r="S65" s="58">
        <v>304.26</v>
      </c>
      <c r="T65" s="55">
        <f t="shared" si="5"/>
        <v>-0.9417763996359542</v>
      </c>
      <c r="U65" s="95">
        <f t="shared" si="2"/>
        <v>1.082047073320206</v>
      </c>
      <c r="V65" s="96">
        <f t="shared" si="3"/>
        <v>0.325154013380684</v>
      </c>
      <c r="W65" s="65">
        <f t="shared" si="4"/>
        <v>-0.6995010463057161</v>
      </c>
      <c r="X65" s="102"/>
      <c r="Y65" s="53" t="s">
        <v>471</v>
      </c>
    </row>
    <row r="66" spans="1:25" ht="12.75">
      <c r="A66" s="2">
        <v>76</v>
      </c>
      <c r="B66" s="4" t="s">
        <v>112</v>
      </c>
      <c r="C66" s="5">
        <v>34</v>
      </c>
      <c r="D66" s="6"/>
      <c r="E66" s="7">
        <v>8.700000000000728</v>
      </c>
      <c r="F66" s="3">
        <v>2378</v>
      </c>
      <c r="G66" s="4">
        <v>41</v>
      </c>
      <c r="H66" s="4" t="s">
        <v>111</v>
      </c>
      <c r="I66" s="4" t="s">
        <v>11</v>
      </c>
      <c r="J66" s="5">
        <v>1364</v>
      </c>
      <c r="K66" s="8" t="s">
        <v>110</v>
      </c>
      <c r="L66" s="118">
        <v>1</v>
      </c>
      <c r="M66" s="74">
        <v>6035228.352</v>
      </c>
      <c r="N66" s="10">
        <v>32.666666666666664</v>
      </c>
      <c r="O66" s="59">
        <v>848137.595</v>
      </c>
      <c r="P66" s="142">
        <f t="shared" si="1"/>
        <v>-0.8594688476503234</v>
      </c>
      <c r="Q66" s="135"/>
      <c r="R66" s="9">
        <v>10080.154</v>
      </c>
      <c r="S66" s="59">
        <v>1030.139</v>
      </c>
      <c r="T66" s="56">
        <f aca="true" t="shared" si="6" ref="T66:T97">-(R66-S66)/R66</f>
        <v>-0.8978052319438772</v>
      </c>
      <c r="U66" s="91">
        <f t="shared" si="2"/>
        <v>3.3404383105602165</v>
      </c>
      <c r="V66" s="92">
        <f t="shared" si="3"/>
        <v>2.4291789588692856</v>
      </c>
      <c r="W66" s="63">
        <f t="shared" si="4"/>
        <v>-0.27279634196810115</v>
      </c>
      <c r="X66" s="113"/>
      <c r="Y66" s="53" t="s">
        <v>315</v>
      </c>
    </row>
    <row r="67" spans="1:25" ht="12.75">
      <c r="A67" s="2">
        <v>77</v>
      </c>
      <c r="B67" s="13"/>
      <c r="C67" s="14"/>
      <c r="D67" s="15"/>
      <c r="E67" s="16">
        <v>16.69999999999709</v>
      </c>
      <c r="F67" s="12">
        <v>2403</v>
      </c>
      <c r="G67" s="13">
        <v>42</v>
      </c>
      <c r="H67" s="13" t="s">
        <v>114</v>
      </c>
      <c r="I67" s="13" t="s">
        <v>11</v>
      </c>
      <c r="J67" s="14">
        <v>2527</v>
      </c>
      <c r="K67" s="17" t="s">
        <v>113</v>
      </c>
      <c r="L67" s="116">
        <v>2</v>
      </c>
      <c r="M67" s="75">
        <v>32795671.772</v>
      </c>
      <c r="N67" s="19">
        <v>53.166666666666664</v>
      </c>
      <c r="O67" s="57">
        <v>19752787.922</v>
      </c>
      <c r="P67" s="140">
        <f aca="true" t="shared" si="7" ref="P67:P130">-(M67-O67)/M67</f>
        <v>-0.3977013778121673</v>
      </c>
      <c r="Q67" s="133"/>
      <c r="R67" s="18">
        <v>18898.862</v>
      </c>
      <c r="S67" s="57">
        <v>987.19</v>
      </c>
      <c r="T67" s="54">
        <f t="shared" si="6"/>
        <v>-0.9477645796873908</v>
      </c>
      <c r="U67" s="91">
        <f aca="true" t="shared" si="8" ref="U67:U130">R67*2000/M67</f>
        <v>1.1525217188040835</v>
      </c>
      <c r="V67" s="92">
        <f aca="true" t="shared" si="9" ref="V67:V129">S67*2000/O67</f>
        <v>0.09995449795727322</v>
      </c>
      <c r="W67" s="63">
        <f aca="true" t="shared" si="10" ref="W67:W130">-(U67-V67)/U67</f>
        <v>-0.9132732196483105</v>
      </c>
      <c r="X67" s="102" t="s">
        <v>414</v>
      </c>
      <c r="Y67" s="53" t="s">
        <v>469</v>
      </c>
    </row>
    <row r="68" spans="1:24" ht="12.75">
      <c r="A68" s="2">
        <v>78</v>
      </c>
      <c r="B68" s="13"/>
      <c r="C68" s="14"/>
      <c r="D68" s="15"/>
      <c r="E68" s="15"/>
      <c r="F68" s="12">
        <v>2408</v>
      </c>
      <c r="G68" s="13">
        <v>43</v>
      </c>
      <c r="H68" s="13" t="s">
        <v>116</v>
      </c>
      <c r="I68" s="13" t="s">
        <v>11</v>
      </c>
      <c r="J68" s="14">
        <v>2836</v>
      </c>
      <c r="K68" s="17" t="s">
        <v>117</v>
      </c>
      <c r="L68" s="116">
        <v>2</v>
      </c>
      <c r="M68" s="75">
        <v>12182430.123</v>
      </c>
      <c r="N68" s="19">
        <v>60</v>
      </c>
      <c r="O68" s="57">
        <v>4606209.463</v>
      </c>
      <c r="P68" s="140">
        <f t="shared" si="7"/>
        <v>-0.6218973212656776</v>
      </c>
      <c r="Q68" s="133"/>
      <c r="R68" s="18">
        <v>5953.687</v>
      </c>
      <c r="S68" s="57">
        <v>259.825</v>
      </c>
      <c r="T68" s="54">
        <f t="shared" si="6"/>
        <v>-0.9563589755390232</v>
      </c>
      <c r="U68" s="91">
        <f t="shared" si="8"/>
        <v>0.9774219002101474</v>
      </c>
      <c r="V68" s="92">
        <f t="shared" si="9"/>
        <v>0.11281510408377188</v>
      </c>
      <c r="W68" s="63">
        <f t="shared" si="10"/>
        <v>-0.8845789069597105</v>
      </c>
      <c r="X68" s="102" t="s">
        <v>415</v>
      </c>
    </row>
    <row r="69" spans="1:24" ht="13.5" thickBot="1">
      <c r="A69" s="2">
        <v>79</v>
      </c>
      <c r="B69" s="23"/>
      <c r="C69" s="24"/>
      <c r="D69" s="26"/>
      <c r="E69" s="26"/>
      <c r="F69" s="22"/>
      <c r="G69" s="23"/>
      <c r="H69" s="23"/>
      <c r="I69" s="23"/>
      <c r="J69" s="24">
        <v>8002</v>
      </c>
      <c r="K69" s="27" t="s">
        <v>115</v>
      </c>
      <c r="L69" s="117">
        <v>1</v>
      </c>
      <c r="M69" s="76">
        <v>16829587.158</v>
      </c>
      <c r="N69" s="29">
        <v>95</v>
      </c>
      <c r="O69" s="58">
        <v>5314491.746</v>
      </c>
      <c r="P69" s="141">
        <f t="shared" si="7"/>
        <v>-0.6842173431762563</v>
      </c>
      <c r="Q69" s="134"/>
      <c r="R69" s="28">
        <v>8308.044</v>
      </c>
      <c r="S69" s="58">
        <v>311.672</v>
      </c>
      <c r="T69" s="55">
        <f t="shared" si="6"/>
        <v>-0.9624855140391648</v>
      </c>
      <c r="U69" s="91">
        <f t="shared" si="8"/>
        <v>0.987314058509242</v>
      </c>
      <c r="V69" s="92">
        <f t="shared" si="9"/>
        <v>0.11729136666157501</v>
      </c>
      <c r="W69" s="63">
        <f t="shared" si="10"/>
        <v>-0.8812015633215283</v>
      </c>
      <c r="X69" s="103" t="s">
        <v>415</v>
      </c>
    </row>
    <row r="70" spans="1:25" ht="12.75">
      <c r="A70" s="2">
        <v>80</v>
      </c>
      <c r="B70" s="4" t="s">
        <v>120</v>
      </c>
      <c r="C70" s="5">
        <v>36</v>
      </c>
      <c r="D70" s="48"/>
      <c r="E70" s="48"/>
      <c r="F70" s="3">
        <v>2480</v>
      </c>
      <c r="G70" s="4">
        <v>45</v>
      </c>
      <c r="H70" s="4" t="s">
        <v>119</v>
      </c>
      <c r="I70" s="4" t="s">
        <v>42</v>
      </c>
      <c r="J70" s="5">
        <v>3136</v>
      </c>
      <c r="K70" s="8" t="s">
        <v>118</v>
      </c>
      <c r="L70" s="118">
        <v>4</v>
      </c>
      <c r="M70" s="74">
        <v>17383626.9</v>
      </c>
      <c r="N70" s="10">
        <v>71</v>
      </c>
      <c r="O70" s="59">
        <v>5912299.949</v>
      </c>
      <c r="P70" s="142">
        <f t="shared" si="7"/>
        <v>-0.6598926114204625</v>
      </c>
      <c r="Q70" s="135"/>
      <c r="R70" s="9">
        <v>8329.6</v>
      </c>
      <c r="S70" s="59">
        <v>2902.33</v>
      </c>
      <c r="T70" s="56">
        <f t="shared" si="6"/>
        <v>-0.6515643008067614</v>
      </c>
      <c r="U70" s="93">
        <f t="shared" si="8"/>
        <v>0.9583270565936963</v>
      </c>
      <c r="V70" s="94">
        <f t="shared" si="9"/>
        <v>0.9817938957886928</v>
      </c>
      <c r="W70" s="64">
        <f t="shared" si="10"/>
        <v>0.02448729693431348</v>
      </c>
      <c r="X70" s="102"/>
      <c r="Y70" s="53" t="s">
        <v>316</v>
      </c>
    </row>
    <row r="71" spans="1:25" ht="12.75">
      <c r="A71" s="2">
        <v>81</v>
      </c>
      <c r="B71" s="13"/>
      <c r="C71" s="14"/>
      <c r="D71" s="21"/>
      <c r="E71" s="21"/>
      <c r="F71" s="12">
        <v>2516</v>
      </c>
      <c r="G71" s="13">
        <v>49</v>
      </c>
      <c r="H71" s="13" t="s">
        <v>122</v>
      </c>
      <c r="I71" s="13" t="s">
        <v>42</v>
      </c>
      <c r="J71" s="14">
        <v>8042</v>
      </c>
      <c r="K71" s="17" t="s">
        <v>121</v>
      </c>
      <c r="L71" s="116">
        <v>3</v>
      </c>
      <c r="M71" s="75">
        <v>14196800.725</v>
      </c>
      <c r="N71" s="19">
        <v>96</v>
      </c>
      <c r="O71" s="57">
        <v>11644295.85</v>
      </c>
      <c r="P71" s="140">
        <f t="shared" si="7"/>
        <v>-0.17979437229862225</v>
      </c>
      <c r="Q71" s="133"/>
      <c r="R71" s="18">
        <v>7406.868</v>
      </c>
      <c r="S71" s="57">
        <v>270.397</v>
      </c>
      <c r="T71" s="54">
        <f t="shared" si="6"/>
        <v>-0.9634937466146285</v>
      </c>
      <c r="U71" s="91">
        <f t="shared" si="8"/>
        <v>1.0434559367952247</v>
      </c>
      <c r="V71" s="92">
        <f t="shared" si="9"/>
        <v>0.04644282548008259</v>
      </c>
      <c r="W71" s="63">
        <f t="shared" si="10"/>
        <v>-0.9554913400342301</v>
      </c>
      <c r="X71" s="102"/>
      <c r="Y71" s="130" t="s">
        <v>468</v>
      </c>
    </row>
    <row r="72" spans="1:25" ht="12.75">
      <c r="A72" s="2">
        <v>82</v>
      </c>
      <c r="B72" s="13"/>
      <c r="C72" s="14"/>
      <c r="D72" s="21"/>
      <c r="E72" s="21"/>
      <c r="F72" s="12">
        <v>2526</v>
      </c>
      <c r="G72" s="13">
        <v>47</v>
      </c>
      <c r="H72" s="13" t="s">
        <v>124</v>
      </c>
      <c r="I72" s="13" t="s">
        <v>11</v>
      </c>
      <c r="J72" s="14">
        <v>3809</v>
      </c>
      <c r="K72" s="17" t="s">
        <v>123</v>
      </c>
      <c r="L72" s="116" t="s">
        <v>442</v>
      </c>
      <c r="M72" s="75">
        <v>10324267.693</v>
      </c>
      <c r="N72" s="19">
        <v>78</v>
      </c>
      <c r="O72" s="57">
        <v>118158.505</v>
      </c>
      <c r="P72" s="140">
        <f t="shared" si="7"/>
        <v>-0.9885552652727018</v>
      </c>
      <c r="Q72" s="133"/>
      <c r="R72" s="18">
        <v>15071.104</v>
      </c>
      <c r="S72" s="57">
        <v>20.878</v>
      </c>
      <c r="T72" s="54">
        <f t="shared" si="6"/>
        <v>-0.9986147000246298</v>
      </c>
      <c r="U72" s="91">
        <f t="shared" si="8"/>
        <v>2.91954925000994</v>
      </c>
      <c r="V72" s="92">
        <f t="shared" si="9"/>
        <v>0.3533897115573695</v>
      </c>
      <c r="W72" s="63">
        <f t="shared" si="10"/>
        <v>-0.8789574412707145</v>
      </c>
      <c r="X72" s="102" t="s">
        <v>415</v>
      </c>
      <c r="Y72" s="53" t="s">
        <v>317</v>
      </c>
    </row>
    <row r="73" spans="1:25" ht="12.75">
      <c r="A73" s="2">
        <v>83</v>
      </c>
      <c r="B73" s="13"/>
      <c r="C73" s="14"/>
      <c r="D73" s="15"/>
      <c r="E73" s="15"/>
      <c r="F73" s="12">
        <v>2527</v>
      </c>
      <c r="G73" s="13">
        <v>48</v>
      </c>
      <c r="H73" s="13" t="s">
        <v>126</v>
      </c>
      <c r="I73" s="13" t="s">
        <v>11</v>
      </c>
      <c r="J73" s="14">
        <v>3942</v>
      </c>
      <c r="K73" s="17" t="s">
        <v>125</v>
      </c>
      <c r="L73" s="116">
        <v>6</v>
      </c>
      <c r="M73" s="75">
        <v>8800191.625</v>
      </c>
      <c r="N73" s="19">
        <v>80</v>
      </c>
      <c r="O73" s="57">
        <v>1104779.919</v>
      </c>
      <c r="P73" s="140">
        <f t="shared" si="7"/>
        <v>-0.8744595611007505</v>
      </c>
      <c r="Q73" s="133"/>
      <c r="R73" s="18">
        <v>13369.98</v>
      </c>
      <c r="S73" s="57">
        <v>80.256</v>
      </c>
      <c r="T73" s="54">
        <f t="shared" si="6"/>
        <v>-0.9939972984252782</v>
      </c>
      <c r="U73" s="91">
        <f t="shared" si="8"/>
        <v>3.038565651688295</v>
      </c>
      <c r="V73" s="92">
        <f t="shared" si="9"/>
        <v>0.14528866540703297</v>
      </c>
      <c r="W73" s="63">
        <f t="shared" si="10"/>
        <v>-0.9521851155902104</v>
      </c>
      <c r="X73" s="102" t="s">
        <v>416</v>
      </c>
      <c r="Y73" s="53" t="s">
        <v>381</v>
      </c>
    </row>
    <row r="74" spans="1:25" ht="12.75">
      <c r="A74" s="2">
        <v>84</v>
      </c>
      <c r="B74" s="13"/>
      <c r="C74" s="14"/>
      <c r="D74" s="14">
        <v>99</v>
      </c>
      <c r="E74" s="14">
        <v>22.470000000001164</v>
      </c>
      <c r="F74" s="12">
        <v>2549</v>
      </c>
      <c r="G74" s="13">
        <v>44</v>
      </c>
      <c r="H74" s="13" t="s">
        <v>128</v>
      </c>
      <c r="I74" s="13" t="s">
        <v>11</v>
      </c>
      <c r="J74" s="14">
        <v>2642</v>
      </c>
      <c r="K74" s="17" t="s">
        <v>127</v>
      </c>
      <c r="L74" s="116" t="s">
        <v>443</v>
      </c>
      <c r="M74" s="75">
        <v>24131262.246</v>
      </c>
      <c r="N74" s="19">
        <v>54.75</v>
      </c>
      <c r="O74" s="57">
        <v>15591839.739</v>
      </c>
      <c r="P74" s="140">
        <f t="shared" si="7"/>
        <v>-0.3538738429820634</v>
      </c>
      <c r="Q74" s="133"/>
      <c r="R74" s="18">
        <v>26689.095</v>
      </c>
      <c r="S74" s="57">
        <v>4315.574</v>
      </c>
      <c r="T74" s="54">
        <f t="shared" si="6"/>
        <v>-0.8383019731467103</v>
      </c>
      <c r="U74" s="91">
        <f t="shared" si="8"/>
        <v>2.211993283063673</v>
      </c>
      <c r="V74" s="92">
        <f t="shared" si="9"/>
        <v>0.5535682860060982</v>
      </c>
      <c r="W74" s="63">
        <f t="shared" si="10"/>
        <v>-0.749742329579143</v>
      </c>
      <c r="X74" s="102"/>
      <c r="Y74" s="53" t="s">
        <v>359</v>
      </c>
    </row>
    <row r="75" spans="1:25" ht="12.75">
      <c r="A75" s="2">
        <v>85</v>
      </c>
      <c r="B75" s="13"/>
      <c r="C75" s="14"/>
      <c r="D75" s="21"/>
      <c r="E75" s="21"/>
      <c r="F75" s="12"/>
      <c r="G75" s="13"/>
      <c r="H75" s="13"/>
      <c r="I75" s="13"/>
      <c r="J75" s="14">
        <v>8102</v>
      </c>
      <c r="K75" s="17" t="s">
        <v>129</v>
      </c>
      <c r="L75" s="116" t="s">
        <v>444</v>
      </c>
      <c r="M75" s="75">
        <v>10011477.736000001</v>
      </c>
      <c r="N75" s="19">
        <v>99</v>
      </c>
      <c r="O75" s="57">
        <v>0</v>
      </c>
      <c r="P75" s="140">
        <f t="shared" si="7"/>
        <v>-1</v>
      </c>
      <c r="Q75" s="133"/>
      <c r="R75" s="18">
        <v>12308.946</v>
      </c>
      <c r="S75" s="57">
        <v>0</v>
      </c>
      <c r="T75" s="54">
        <f t="shared" si="6"/>
        <v>-1</v>
      </c>
      <c r="U75" s="91">
        <f t="shared" si="8"/>
        <v>2.4589668627516583</v>
      </c>
      <c r="V75" s="92">
        <v>0</v>
      </c>
      <c r="W75" s="63">
        <f t="shared" si="10"/>
        <v>-1</v>
      </c>
      <c r="X75" s="102" t="s">
        <v>401</v>
      </c>
      <c r="Y75" s="53" t="s">
        <v>382</v>
      </c>
    </row>
    <row r="76" spans="1:25" ht="12.75">
      <c r="A76" s="2">
        <v>86</v>
      </c>
      <c r="B76" s="13"/>
      <c r="C76" s="14"/>
      <c r="D76" s="21"/>
      <c r="E76" s="14">
        <v>26.590000000000146</v>
      </c>
      <c r="F76" s="12">
        <v>2554</v>
      </c>
      <c r="G76" s="13">
        <v>46</v>
      </c>
      <c r="H76" s="13" t="s">
        <v>131</v>
      </c>
      <c r="I76" s="13" t="s">
        <v>11</v>
      </c>
      <c r="J76" s="14">
        <v>1619</v>
      </c>
      <c r="K76" s="17" t="s">
        <v>130</v>
      </c>
      <c r="L76" s="116" t="s">
        <v>437</v>
      </c>
      <c r="M76" s="75">
        <v>22324575.611</v>
      </c>
      <c r="N76" s="19">
        <v>44.8</v>
      </c>
      <c r="O76" s="57">
        <v>15367320.89</v>
      </c>
      <c r="P76" s="140">
        <f t="shared" si="7"/>
        <v>-0.3116410740445139</v>
      </c>
      <c r="Q76" s="133"/>
      <c r="R76" s="18">
        <v>32140.656000000003</v>
      </c>
      <c r="S76" s="57">
        <v>4091.685</v>
      </c>
      <c r="T76" s="54">
        <f t="shared" si="6"/>
        <v>-0.8726944154469031</v>
      </c>
      <c r="U76" s="91">
        <f t="shared" si="8"/>
        <v>2.8793968190072396</v>
      </c>
      <c r="V76" s="92">
        <f t="shared" si="9"/>
        <v>0.5325176755647223</v>
      </c>
      <c r="W76" s="63">
        <f t="shared" si="10"/>
        <v>-0.8150592957353047</v>
      </c>
      <c r="X76" s="102" t="s">
        <v>399</v>
      </c>
      <c r="Y76" s="53" t="s">
        <v>360</v>
      </c>
    </row>
    <row r="77" spans="1:25" ht="12.75">
      <c r="A77" s="2">
        <v>87</v>
      </c>
      <c r="B77" s="13"/>
      <c r="C77" s="14"/>
      <c r="D77" s="21"/>
      <c r="E77" s="21"/>
      <c r="F77" s="12">
        <v>2594</v>
      </c>
      <c r="G77" s="13">
        <v>50</v>
      </c>
      <c r="H77" s="13" t="s">
        <v>133</v>
      </c>
      <c r="I77" s="13" t="s">
        <v>42</v>
      </c>
      <c r="J77" s="14">
        <v>3406</v>
      </c>
      <c r="K77" s="17" t="s">
        <v>132</v>
      </c>
      <c r="L77" s="116">
        <v>5</v>
      </c>
      <c r="M77" s="75">
        <v>3274416.8</v>
      </c>
      <c r="N77" s="19">
        <v>76</v>
      </c>
      <c r="O77" s="57">
        <v>514146.944</v>
      </c>
      <c r="P77" s="140">
        <f t="shared" si="7"/>
        <v>-0.8429806052790836</v>
      </c>
      <c r="Q77" s="133"/>
      <c r="R77" s="18">
        <v>1746.058</v>
      </c>
      <c r="S77" s="57">
        <v>257.914</v>
      </c>
      <c r="T77" s="54">
        <f t="shared" si="6"/>
        <v>-0.8522878392355809</v>
      </c>
      <c r="U77" s="91">
        <f t="shared" si="8"/>
        <v>1.0664848775513247</v>
      </c>
      <c r="V77" s="92">
        <f t="shared" si="9"/>
        <v>1.0032696022404053</v>
      </c>
      <c r="W77" s="63">
        <f t="shared" si="10"/>
        <v>-0.05927442258352807</v>
      </c>
      <c r="X77" s="102"/>
      <c r="Y77" s="53" t="s">
        <v>361</v>
      </c>
    </row>
    <row r="78" spans="1:25" ht="12.75">
      <c r="A78" s="2">
        <v>88</v>
      </c>
      <c r="B78" s="13"/>
      <c r="C78" s="14"/>
      <c r="D78" s="21"/>
      <c r="E78" s="21"/>
      <c r="F78" s="12">
        <v>2642</v>
      </c>
      <c r="G78" s="13">
        <v>51</v>
      </c>
      <c r="H78" s="13" t="s">
        <v>135</v>
      </c>
      <c r="I78" s="13" t="s">
        <v>11</v>
      </c>
      <c r="J78" s="14">
        <v>6264</v>
      </c>
      <c r="K78" s="17" t="s">
        <v>134</v>
      </c>
      <c r="L78" s="116" t="s">
        <v>437</v>
      </c>
      <c r="M78" s="75">
        <v>9039637.55</v>
      </c>
      <c r="N78" s="19">
        <v>91</v>
      </c>
      <c r="O78" s="57">
        <v>0</v>
      </c>
      <c r="P78" s="140">
        <f t="shared" si="7"/>
        <v>-1</v>
      </c>
      <c r="Q78" s="133"/>
      <c r="R78" s="18">
        <v>14725.59</v>
      </c>
      <c r="S78" s="57">
        <v>0</v>
      </c>
      <c r="T78" s="54">
        <f t="shared" si="6"/>
        <v>-1</v>
      </c>
      <c r="U78" s="91">
        <f t="shared" si="8"/>
        <v>3.258004520325043</v>
      </c>
      <c r="V78" s="92">
        <v>0</v>
      </c>
      <c r="W78" s="63">
        <f t="shared" si="10"/>
        <v>-1</v>
      </c>
      <c r="X78" s="102" t="s">
        <v>401</v>
      </c>
      <c r="Y78" s="53" t="s">
        <v>318</v>
      </c>
    </row>
    <row r="79" spans="1:24" ht="12.75">
      <c r="A79" s="2">
        <v>89</v>
      </c>
      <c r="B79" s="13"/>
      <c r="C79" s="14"/>
      <c r="D79" s="21"/>
      <c r="E79" s="15"/>
      <c r="F79" s="12">
        <v>8006</v>
      </c>
      <c r="G79" s="13">
        <v>52</v>
      </c>
      <c r="H79" s="13" t="s">
        <v>294</v>
      </c>
      <c r="I79" s="13" t="s">
        <v>42</v>
      </c>
      <c r="J79" s="14">
        <v>6113</v>
      </c>
      <c r="K79" s="17" t="s">
        <v>295</v>
      </c>
      <c r="L79" s="116">
        <v>2</v>
      </c>
      <c r="M79" s="75">
        <v>7460914.45</v>
      </c>
      <c r="N79" s="19">
        <v>88</v>
      </c>
      <c r="O79" s="57">
        <v>2254993.007</v>
      </c>
      <c r="P79" s="140">
        <f t="shared" si="7"/>
        <v>-0.6977591658352281</v>
      </c>
      <c r="Q79" s="133"/>
      <c r="R79" s="18">
        <v>2995.937</v>
      </c>
      <c r="S79" s="57">
        <v>138.86</v>
      </c>
      <c r="T79" s="54">
        <f t="shared" si="6"/>
        <v>-0.9536505607427659</v>
      </c>
      <c r="U79" s="91">
        <f t="shared" si="8"/>
        <v>0.8031018235304923</v>
      </c>
      <c r="V79" s="92">
        <f t="shared" si="9"/>
        <v>0.1231578098636649</v>
      </c>
      <c r="W79" s="63">
        <f t="shared" si="10"/>
        <v>-0.8466473288253108</v>
      </c>
      <c r="X79" s="102"/>
    </row>
    <row r="80" spans="1:24" ht="13.5" thickBot="1">
      <c r="A80" s="2">
        <v>90</v>
      </c>
      <c r="B80" s="23"/>
      <c r="C80" s="24"/>
      <c r="D80" s="26"/>
      <c r="E80" s="26"/>
      <c r="F80" s="22"/>
      <c r="G80" s="23"/>
      <c r="H80" s="23"/>
      <c r="I80" s="23"/>
      <c r="J80" s="24">
        <v>6705</v>
      </c>
      <c r="K80" s="27" t="s">
        <v>293</v>
      </c>
      <c r="L80" s="117">
        <v>1</v>
      </c>
      <c r="M80" s="76">
        <v>9029915.85</v>
      </c>
      <c r="N80" s="29">
        <v>93</v>
      </c>
      <c r="O80" s="58">
        <v>1149592.133</v>
      </c>
      <c r="P80" s="141">
        <f t="shared" si="7"/>
        <v>-0.8726907147202264</v>
      </c>
      <c r="Q80" s="134"/>
      <c r="R80" s="28">
        <v>3825.09</v>
      </c>
      <c r="S80" s="58">
        <v>142.221</v>
      </c>
      <c r="T80" s="55">
        <f t="shared" si="6"/>
        <v>-0.962818914064767</v>
      </c>
      <c r="U80" s="95">
        <f t="shared" si="8"/>
        <v>0.8472039083287803</v>
      </c>
      <c r="V80" s="96">
        <f t="shared" si="9"/>
        <v>0.24742862432236218</v>
      </c>
      <c r="W80" s="65">
        <f t="shared" si="10"/>
        <v>-0.7079467860217414</v>
      </c>
      <c r="X80" s="102"/>
    </row>
    <row r="81" spans="1:25" ht="12.75">
      <c r="A81" s="2">
        <v>91</v>
      </c>
      <c r="B81" s="4" t="s">
        <v>138</v>
      </c>
      <c r="C81" s="5">
        <v>37</v>
      </c>
      <c r="D81" s="48"/>
      <c r="E81" s="48"/>
      <c r="F81" s="3">
        <v>2709</v>
      </c>
      <c r="G81" s="4">
        <v>56</v>
      </c>
      <c r="H81" s="4" t="s">
        <v>137</v>
      </c>
      <c r="I81" s="4" t="s">
        <v>11</v>
      </c>
      <c r="J81" s="5">
        <v>8042</v>
      </c>
      <c r="K81" s="8" t="s">
        <v>136</v>
      </c>
      <c r="L81" s="118">
        <v>3</v>
      </c>
      <c r="M81" s="74">
        <v>13902569.575</v>
      </c>
      <c r="N81" s="10">
        <v>97</v>
      </c>
      <c r="O81" s="59">
        <v>9891672.075</v>
      </c>
      <c r="P81" s="142">
        <f t="shared" si="7"/>
        <v>-0.28850044435041067</v>
      </c>
      <c r="Q81" s="135"/>
      <c r="R81" s="9">
        <v>9459.078</v>
      </c>
      <c r="S81" s="59">
        <v>7046.595</v>
      </c>
      <c r="T81" s="56">
        <f t="shared" si="6"/>
        <v>-0.25504420198247646</v>
      </c>
      <c r="U81" s="91">
        <f t="shared" si="8"/>
        <v>1.3607668638479014</v>
      </c>
      <c r="V81" s="92">
        <f t="shared" si="9"/>
        <v>1.4247530541998887</v>
      </c>
      <c r="W81" s="63">
        <f t="shared" si="10"/>
        <v>0.047022154971536244</v>
      </c>
      <c r="X81" s="113"/>
      <c r="Y81" s="53" t="s">
        <v>357</v>
      </c>
    </row>
    <row r="82" spans="1:25" ht="12.75">
      <c r="A82" s="2">
        <v>92</v>
      </c>
      <c r="B82" s="13"/>
      <c r="C82" s="14"/>
      <c r="D82" s="16">
        <v>66</v>
      </c>
      <c r="E82" s="14">
        <v>27.140000000003056</v>
      </c>
      <c r="F82" s="12">
        <v>2712</v>
      </c>
      <c r="G82" s="13">
        <v>59</v>
      </c>
      <c r="H82" s="13" t="s">
        <v>140</v>
      </c>
      <c r="I82" s="13" t="s">
        <v>11</v>
      </c>
      <c r="J82" s="14">
        <v>1619</v>
      </c>
      <c r="K82" s="17" t="s">
        <v>142</v>
      </c>
      <c r="L82" s="116" t="s">
        <v>445</v>
      </c>
      <c r="M82" s="75">
        <v>42454785.95</v>
      </c>
      <c r="N82" s="19">
        <v>45.5</v>
      </c>
      <c r="O82" s="57">
        <v>37469206.650000006</v>
      </c>
      <c r="P82" s="140">
        <f t="shared" si="7"/>
        <v>-0.11743268016641588</v>
      </c>
      <c r="Q82" s="133"/>
      <c r="R82" s="18">
        <v>30610.492</v>
      </c>
      <c r="S82" s="57">
        <v>2719.821</v>
      </c>
      <c r="T82" s="54">
        <f t="shared" si="6"/>
        <v>-0.9111474261831531</v>
      </c>
      <c r="U82" s="91">
        <f t="shared" si="8"/>
        <v>1.4420278569323466</v>
      </c>
      <c r="V82" s="92">
        <f t="shared" si="9"/>
        <v>0.14517633241642172</v>
      </c>
      <c r="W82" s="63">
        <f t="shared" si="10"/>
        <v>-0.8993248766183629</v>
      </c>
      <c r="X82" s="102" t="s">
        <v>402</v>
      </c>
      <c r="Y82" s="53" t="s">
        <v>362</v>
      </c>
    </row>
    <row r="83" spans="1:25" ht="12.75">
      <c r="A83" s="2">
        <v>93</v>
      </c>
      <c r="B83" s="13"/>
      <c r="C83" s="14"/>
      <c r="D83" s="14">
        <v>47</v>
      </c>
      <c r="E83" s="14">
        <v>26.090000000000146</v>
      </c>
      <c r="F83" s="12"/>
      <c r="G83" s="13"/>
      <c r="H83" s="13"/>
      <c r="I83" s="13"/>
      <c r="J83" s="14">
        <v>2828</v>
      </c>
      <c r="K83" s="17" t="s">
        <v>141</v>
      </c>
      <c r="L83" s="116">
        <v>2</v>
      </c>
      <c r="M83" s="75">
        <v>41211435.95</v>
      </c>
      <c r="N83" s="19">
        <v>58.8</v>
      </c>
      <c r="O83" s="57">
        <v>24020328</v>
      </c>
      <c r="P83" s="140">
        <f t="shared" si="7"/>
        <v>-0.41714411433897153</v>
      </c>
      <c r="Q83" s="133"/>
      <c r="R83" s="18">
        <v>29717.935</v>
      </c>
      <c r="S83" s="57">
        <v>1863.665</v>
      </c>
      <c r="T83" s="54">
        <f t="shared" si="6"/>
        <v>-0.9372882065998193</v>
      </c>
      <c r="U83" s="91">
        <f t="shared" si="8"/>
        <v>1.4422178851547636</v>
      </c>
      <c r="V83" s="92">
        <f t="shared" si="9"/>
        <v>0.15517398430196291</v>
      </c>
      <c r="W83" s="63">
        <f t="shared" si="10"/>
        <v>-0.8924060047381043</v>
      </c>
      <c r="X83" s="102" t="s">
        <v>405</v>
      </c>
      <c r="Y83" s="53" t="s">
        <v>362</v>
      </c>
    </row>
    <row r="84" spans="1:25" ht="12.75">
      <c r="A84" s="2">
        <v>94</v>
      </c>
      <c r="B84" s="13"/>
      <c r="C84" s="14"/>
      <c r="D84" s="14">
        <v>97</v>
      </c>
      <c r="E84" s="14">
        <v>10.729999999999563</v>
      </c>
      <c r="F84" s="12"/>
      <c r="G84" s="13"/>
      <c r="H84" s="13"/>
      <c r="I84" s="13"/>
      <c r="J84" s="14">
        <v>2828</v>
      </c>
      <c r="K84" s="17" t="s">
        <v>139</v>
      </c>
      <c r="L84" s="116">
        <v>1</v>
      </c>
      <c r="M84" s="75">
        <v>17501529.4</v>
      </c>
      <c r="N84" s="19">
        <v>59</v>
      </c>
      <c r="O84" s="57">
        <v>17404385.025</v>
      </c>
      <c r="P84" s="140">
        <f t="shared" si="7"/>
        <v>-0.005550622050207795</v>
      </c>
      <c r="Q84" s="133"/>
      <c r="R84" s="18">
        <v>12027.594</v>
      </c>
      <c r="S84" s="57">
        <v>1649.618</v>
      </c>
      <c r="T84" s="54">
        <f t="shared" si="6"/>
        <v>-0.8628472161597739</v>
      </c>
      <c r="U84" s="91">
        <f t="shared" si="8"/>
        <v>1.3744620512993568</v>
      </c>
      <c r="V84" s="92">
        <f t="shared" si="9"/>
        <v>0.18956349191660107</v>
      </c>
      <c r="W84" s="63">
        <f t="shared" si="10"/>
        <v>-0.8620816837122596</v>
      </c>
      <c r="X84" s="102" t="s">
        <v>402</v>
      </c>
      <c r="Y84" s="53" t="s">
        <v>363</v>
      </c>
    </row>
    <row r="85" spans="1:25" ht="12.75">
      <c r="A85" s="2">
        <v>95</v>
      </c>
      <c r="B85" s="13"/>
      <c r="C85" s="14"/>
      <c r="D85" s="14">
        <v>48</v>
      </c>
      <c r="E85" s="14">
        <v>20.409999999999854</v>
      </c>
      <c r="F85" s="12"/>
      <c r="G85" s="13"/>
      <c r="H85" s="13"/>
      <c r="I85" s="13"/>
      <c r="J85" s="14">
        <v>2866</v>
      </c>
      <c r="K85" s="17" t="s">
        <v>143</v>
      </c>
      <c r="L85" s="116" t="s">
        <v>446</v>
      </c>
      <c r="M85" s="75">
        <v>44422901.1</v>
      </c>
      <c r="N85" s="19">
        <v>63.5</v>
      </c>
      <c r="O85" s="57">
        <v>40524413.65</v>
      </c>
      <c r="P85" s="140">
        <f t="shared" si="7"/>
        <v>-0.08775850638894907</v>
      </c>
      <c r="Q85" s="133"/>
      <c r="R85" s="18">
        <v>23253.508</v>
      </c>
      <c r="S85" s="57">
        <v>3101.326</v>
      </c>
      <c r="T85" s="54">
        <f t="shared" si="6"/>
        <v>-0.8666297575402386</v>
      </c>
      <c r="U85" s="91">
        <f t="shared" si="8"/>
        <v>1.0469153262932662</v>
      </c>
      <c r="V85" s="92">
        <f t="shared" si="9"/>
        <v>0.15305963594120997</v>
      </c>
      <c r="W85" s="63">
        <f t="shared" si="10"/>
        <v>-0.8537994123334343</v>
      </c>
      <c r="X85" s="102" t="s">
        <v>405</v>
      </c>
      <c r="Y85" s="53" t="s">
        <v>363</v>
      </c>
    </row>
    <row r="86" spans="1:25" ht="12.75">
      <c r="A86" s="2">
        <v>96</v>
      </c>
      <c r="B86" s="13"/>
      <c r="C86" s="14"/>
      <c r="D86" s="21"/>
      <c r="E86" s="21"/>
      <c r="F86" s="12">
        <v>2713</v>
      </c>
      <c r="G86" s="13">
        <v>55</v>
      </c>
      <c r="H86" s="13" t="s">
        <v>145</v>
      </c>
      <c r="I86" s="13" t="s">
        <v>11</v>
      </c>
      <c r="J86" s="14">
        <v>2840</v>
      </c>
      <c r="K86" s="17" t="s">
        <v>144</v>
      </c>
      <c r="L86" s="116">
        <v>3</v>
      </c>
      <c r="M86" s="75">
        <v>20064802.5</v>
      </c>
      <c r="N86" s="19">
        <v>61</v>
      </c>
      <c r="O86" s="57">
        <v>12231065.875</v>
      </c>
      <c r="P86" s="140">
        <f t="shared" si="7"/>
        <v>-0.39042181576419704</v>
      </c>
      <c r="Q86" s="133"/>
      <c r="R86" s="18">
        <v>14491.977</v>
      </c>
      <c r="S86" s="57">
        <v>8850.229</v>
      </c>
      <c r="T86" s="54">
        <f t="shared" si="6"/>
        <v>-0.38930147349806044</v>
      </c>
      <c r="U86" s="91">
        <f t="shared" si="8"/>
        <v>1.4445172834370037</v>
      </c>
      <c r="V86" s="92">
        <f t="shared" si="9"/>
        <v>1.447172158248228</v>
      </c>
      <c r="W86" s="63">
        <f t="shared" si="10"/>
        <v>0.0018378975742729938</v>
      </c>
      <c r="X86" s="102"/>
      <c r="Y86" s="53" t="s">
        <v>533</v>
      </c>
    </row>
    <row r="87" spans="1:25" ht="12.75">
      <c r="A87" s="2">
        <v>97</v>
      </c>
      <c r="B87" s="13"/>
      <c r="C87" s="14"/>
      <c r="D87" s="14">
        <v>93</v>
      </c>
      <c r="E87" s="14">
        <v>17</v>
      </c>
      <c r="F87" s="12">
        <v>2721</v>
      </c>
      <c r="G87" s="13">
        <v>54</v>
      </c>
      <c r="H87" s="13" t="s">
        <v>147</v>
      </c>
      <c r="I87" s="13" t="s">
        <v>11</v>
      </c>
      <c r="J87" s="14">
        <v>3319</v>
      </c>
      <c r="K87" s="17" t="s">
        <v>146</v>
      </c>
      <c r="L87" s="116">
        <v>5</v>
      </c>
      <c r="M87" s="75">
        <v>24218041.191</v>
      </c>
      <c r="N87" s="19">
        <v>75.16666666666667</v>
      </c>
      <c r="O87" s="57">
        <v>24797873.847</v>
      </c>
      <c r="P87" s="140">
        <f t="shared" si="7"/>
        <v>0.023942178123616334</v>
      </c>
      <c r="Q87" s="133"/>
      <c r="R87" s="18">
        <v>19429.478</v>
      </c>
      <c r="S87" s="57">
        <v>308.091</v>
      </c>
      <c r="T87" s="54">
        <f t="shared" si="6"/>
        <v>-0.984143114910241</v>
      </c>
      <c r="U87" s="91">
        <f t="shared" si="8"/>
        <v>1.6045457885520862</v>
      </c>
      <c r="V87" s="92">
        <f t="shared" si="9"/>
        <v>0.024848178670549392</v>
      </c>
      <c r="W87" s="63">
        <f t="shared" si="10"/>
        <v>-0.9845138862051597</v>
      </c>
      <c r="X87" s="102" t="s">
        <v>399</v>
      </c>
      <c r="Y87" s="53" t="s">
        <v>461</v>
      </c>
    </row>
    <row r="88" spans="1:24" ht="12.75">
      <c r="A88" s="2">
        <v>98</v>
      </c>
      <c r="B88" s="13"/>
      <c r="C88" s="14"/>
      <c r="D88" s="14">
        <v>68</v>
      </c>
      <c r="E88" s="14">
        <v>24.229999999999563</v>
      </c>
      <c r="F88" s="12">
        <v>2727</v>
      </c>
      <c r="G88" s="13">
        <v>57</v>
      </c>
      <c r="H88" s="13" t="s">
        <v>149</v>
      </c>
      <c r="I88" s="13" t="s">
        <v>11</v>
      </c>
      <c r="J88" s="14">
        <v>3113</v>
      </c>
      <c r="K88" s="17" t="s">
        <v>150</v>
      </c>
      <c r="L88" s="116">
        <v>4</v>
      </c>
      <c r="M88" s="75">
        <v>41702201.558</v>
      </c>
      <c r="N88" s="19">
        <v>68.33333333333333</v>
      </c>
      <c r="O88" s="57">
        <v>39685899.853</v>
      </c>
      <c r="P88" s="140">
        <f t="shared" si="7"/>
        <v>-0.04835000622678632</v>
      </c>
      <c r="Q88" s="133"/>
      <c r="R88" s="18">
        <v>27322.995</v>
      </c>
      <c r="S88" s="57">
        <v>1304.619</v>
      </c>
      <c r="T88" s="54">
        <f t="shared" si="6"/>
        <v>-0.9522519767690182</v>
      </c>
      <c r="U88" s="91">
        <f t="shared" si="8"/>
        <v>1.3103862136390474</v>
      </c>
      <c r="V88" s="92">
        <f t="shared" si="9"/>
        <v>0.06574723036808647</v>
      </c>
      <c r="W88" s="63">
        <f t="shared" si="10"/>
        <v>-0.9498260667856837</v>
      </c>
      <c r="X88" s="102" t="s">
        <v>410</v>
      </c>
    </row>
    <row r="89" spans="1:24" ht="12.75">
      <c r="A89" s="2">
        <v>99</v>
      </c>
      <c r="B89" s="13"/>
      <c r="C89" s="14"/>
      <c r="D89" s="14">
        <v>71</v>
      </c>
      <c r="E89" s="14">
        <v>23.450000000000728</v>
      </c>
      <c r="F89" s="12"/>
      <c r="G89" s="13"/>
      <c r="H89" s="13"/>
      <c r="I89" s="13"/>
      <c r="J89" s="14">
        <v>3122</v>
      </c>
      <c r="K89" s="17" t="s">
        <v>148</v>
      </c>
      <c r="L89" s="116">
        <v>3</v>
      </c>
      <c r="M89" s="75">
        <v>39880089.626</v>
      </c>
      <c r="N89" s="19">
        <v>69.4</v>
      </c>
      <c r="O89" s="57">
        <v>39540360.928</v>
      </c>
      <c r="P89" s="140">
        <f t="shared" si="7"/>
        <v>-0.008518754626331414</v>
      </c>
      <c r="Q89" s="133"/>
      <c r="R89" s="18">
        <v>26381.424</v>
      </c>
      <c r="S89" s="57">
        <v>1291.006</v>
      </c>
      <c r="T89" s="54">
        <f t="shared" si="6"/>
        <v>-0.9510638243030398</v>
      </c>
      <c r="U89" s="91">
        <f t="shared" si="8"/>
        <v>1.3230373475791044</v>
      </c>
      <c r="V89" s="92">
        <f t="shared" si="9"/>
        <v>0.06530066846637156</v>
      </c>
      <c r="W89" s="63">
        <f t="shared" si="10"/>
        <v>-0.950643367259542</v>
      </c>
      <c r="X89" s="102" t="s">
        <v>405</v>
      </c>
    </row>
    <row r="90" spans="1:25" ht="12.75">
      <c r="A90" s="2">
        <v>100</v>
      </c>
      <c r="B90" s="13"/>
      <c r="C90" s="14"/>
      <c r="D90" s="14">
        <v>59</v>
      </c>
      <c r="E90" s="14">
        <v>24.270000000000437</v>
      </c>
      <c r="F90" s="12">
        <v>6250</v>
      </c>
      <c r="G90" s="13">
        <v>58</v>
      </c>
      <c r="H90" s="13" t="s">
        <v>282</v>
      </c>
      <c r="I90" s="13" t="s">
        <v>11</v>
      </c>
      <c r="J90" s="14">
        <v>1733</v>
      </c>
      <c r="K90" s="17" t="s">
        <v>281</v>
      </c>
      <c r="L90" s="116" t="s">
        <v>447</v>
      </c>
      <c r="M90" s="75">
        <v>52674734.3</v>
      </c>
      <c r="N90" s="19">
        <v>47.75</v>
      </c>
      <c r="O90" s="57">
        <v>38269514.1</v>
      </c>
      <c r="P90" s="140">
        <f t="shared" si="7"/>
        <v>-0.27347494755184737</v>
      </c>
      <c r="Q90" s="133"/>
      <c r="R90" s="18">
        <v>27410.227</v>
      </c>
      <c r="S90" s="57">
        <v>7235.33</v>
      </c>
      <c r="T90" s="54">
        <f t="shared" si="6"/>
        <v>-0.736035385624497</v>
      </c>
      <c r="U90" s="91">
        <f t="shared" si="8"/>
        <v>1.0407352733433721</v>
      </c>
      <c r="V90" s="92">
        <f t="shared" si="9"/>
        <v>0.3781249995018881</v>
      </c>
      <c r="W90" s="63">
        <f t="shared" si="10"/>
        <v>-0.636675138061615</v>
      </c>
      <c r="X90" s="102" t="s">
        <v>400</v>
      </c>
      <c r="Y90" s="53" t="s">
        <v>364</v>
      </c>
    </row>
    <row r="91" spans="1:24" ht="12.75">
      <c r="A91" s="2">
        <v>101</v>
      </c>
      <c r="B91" s="13"/>
      <c r="C91" s="14"/>
      <c r="D91" s="14">
        <v>22</v>
      </c>
      <c r="E91" s="14">
        <v>51.00999999999476</v>
      </c>
      <c r="F91" s="12">
        <v>8042</v>
      </c>
      <c r="G91" s="13">
        <v>53</v>
      </c>
      <c r="H91" s="13" t="s">
        <v>297</v>
      </c>
      <c r="I91" s="13" t="s">
        <v>11</v>
      </c>
      <c r="J91" s="14">
        <v>703</v>
      </c>
      <c r="K91" s="17" t="s">
        <v>296</v>
      </c>
      <c r="L91" s="116">
        <v>1</v>
      </c>
      <c r="M91" s="75">
        <v>85232109.391</v>
      </c>
      <c r="N91" s="19">
        <v>15.333333333333334</v>
      </c>
      <c r="O91" s="57">
        <v>70012806.324</v>
      </c>
      <c r="P91" s="140">
        <f t="shared" si="7"/>
        <v>-0.1785630225010842</v>
      </c>
      <c r="Q91" s="133"/>
      <c r="R91" s="18">
        <v>57848.792</v>
      </c>
      <c r="S91" s="57">
        <v>1675.979</v>
      </c>
      <c r="T91" s="54">
        <f t="shared" si="6"/>
        <v>-0.9710282800719503</v>
      </c>
      <c r="U91" s="91">
        <f t="shared" si="8"/>
        <v>1.3574412838856358</v>
      </c>
      <c r="V91" s="92">
        <f t="shared" si="9"/>
        <v>0.047876355426863776</v>
      </c>
      <c r="W91" s="63">
        <f t="shared" si="10"/>
        <v>-0.9647304410178102</v>
      </c>
      <c r="X91" s="102" t="s">
        <v>402</v>
      </c>
    </row>
    <row r="92" spans="1:24" ht="13.5" thickBot="1">
      <c r="A92" s="2">
        <v>102</v>
      </c>
      <c r="B92" s="23"/>
      <c r="C92" s="24"/>
      <c r="D92" s="24">
        <v>34</v>
      </c>
      <c r="E92" s="24">
        <v>40.06999999999971</v>
      </c>
      <c r="F92" s="22"/>
      <c r="G92" s="23"/>
      <c r="H92" s="23"/>
      <c r="I92" s="23"/>
      <c r="J92" s="24">
        <v>988</v>
      </c>
      <c r="K92" s="27" t="s">
        <v>298</v>
      </c>
      <c r="L92" s="117">
        <v>2</v>
      </c>
      <c r="M92" s="76">
        <v>67798215.303</v>
      </c>
      <c r="N92" s="29">
        <v>24</v>
      </c>
      <c r="O92" s="58">
        <v>74913418.799</v>
      </c>
      <c r="P92" s="141">
        <f t="shared" si="7"/>
        <v>0.10494676687581113</v>
      </c>
      <c r="Q92" s="134"/>
      <c r="R92" s="28">
        <v>45236.275</v>
      </c>
      <c r="S92" s="58">
        <v>1631.59</v>
      </c>
      <c r="T92" s="55">
        <f t="shared" si="6"/>
        <v>-0.963931822414644</v>
      </c>
      <c r="U92" s="91">
        <f t="shared" si="8"/>
        <v>1.3344385187082746</v>
      </c>
      <c r="V92" s="92">
        <f t="shared" si="9"/>
        <v>0.04355935228046967</v>
      </c>
      <c r="W92" s="63">
        <f t="shared" si="10"/>
        <v>-0.967357542764402</v>
      </c>
      <c r="X92" s="103" t="s">
        <v>402</v>
      </c>
    </row>
    <row r="93" spans="1:24" ht="12.75">
      <c r="A93" s="2">
        <v>103</v>
      </c>
      <c r="B93" s="4" t="s">
        <v>153</v>
      </c>
      <c r="C93" s="5">
        <v>39</v>
      </c>
      <c r="D93" s="5">
        <v>15</v>
      </c>
      <c r="E93" s="5">
        <v>33</v>
      </c>
      <c r="F93" s="3">
        <v>2828</v>
      </c>
      <c r="G93" s="4">
        <v>61</v>
      </c>
      <c r="H93" s="4" t="s">
        <v>152</v>
      </c>
      <c r="I93" s="4" t="s">
        <v>11</v>
      </c>
      <c r="J93" s="5">
        <v>709</v>
      </c>
      <c r="K93" s="8" t="s">
        <v>151</v>
      </c>
      <c r="L93" s="118">
        <v>1</v>
      </c>
      <c r="M93" s="74">
        <v>24679545.775</v>
      </c>
      <c r="N93" s="10">
        <v>21.833333333333332</v>
      </c>
      <c r="O93" s="59">
        <v>25221081.76</v>
      </c>
      <c r="P93" s="142">
        <f t="shared" si="7"/>
        <v>0.02194270469712497</v>
      </c>
      <c r="Q93" s="135"/>
      <c r="R93" s="9">
        <v>37831.736</v>
      </c>
      <c r="S93" s="59">
        <v>3164.866</v>
      </c>
      <c r="T93" s="56">
        <f t="shared" si="6"/>
        <v>-0.916343622190639</v>
      </c>
      <c r="U93" s="93">
        <f t="shared" si="8"/>
        <v>3.0658373006461868</v>
      </c>
      <c r="V93" s="94">
        <f t="shared" si="9"/>
        <v>0.2509698854407901</v>
      </c>
      <c r="W93" s="64">
        <f t="shared" si="10"/>
        <v>-0.918139855174998</v>
      </c>
      <c r="X93" s="102" t="s">
        <v>405</v>
      </c>
    </row>
    <row r="94" spans="1:24" ht="12.75">
      <c r="A94" s="2">
        <v>104</v>
      </c>
      <c r="B94" s="13"/>
      <c r="C94" s="14"/>
      <c r="D94" s="14">
        <v>83</v>
      </c>
      <c r="E94" s="14">
        <v>18.260000000002037</v>
      </c>
      <c r="F94" s="12"/>
      <c r="G94" s="13"/>
      <c r="H94" s="13"/>
      <c r="I94" s="13"/>
      <c r="J94" s="14">
        <v>2712</v>
      </c>
      <c r="K94" s="17" t="s">
        <v>154</v>
      </c>
      <c r="L94" s="116">
        <v>2</v>
      </c>
      <c r="M94" s="75">
        <v>32833770.05</v>
      </c>
      <c r="N94" s="19">
        <v>56</v>
      </c>
      <c r="O94" s="57">
        <v>19453730.712</v>
      </c>
      <c r="P94" s="140">
        <f t="shared" si="7"/>
        <v>-0.40750846819066394</v>
      </c>
      <c r="Q94" s="133"/>
      <c r="R94" s="18">
        <v>21367.32</v>
      </c>
      <c r="S94" s="57">
        <v>1650.055</v>
      </c>
      <c r="T94" s="54">
        <f t="shared" si="6"/>
        <v>-0.9227766982476042</v>
      </c>
      <c r="U94" s="91">
        <f t="shared" si="8"/>
        <v>1.301545327719684</v>
      </c>
      <c r="V94" s="92">
        <f t="shared" si="9"/>
        <v>0.1696389267876692</v>
      </c>
      <c r="W94" s="63">
        <f t="shared" si="10"/>
        <v>-0.8696634506883616</v>
      </c>
      <c r="X94" s="102" t="s">
        <v>405</v>
      </c>
    </row>
    <row r="95" spans="1:25" ht="12.75">
      <c r="A95" s="2">
        <v>105</v>
      </c>
      <c r="B95" s="13"/>
      <c r="C95" s="14"/>
      <c r="D95" s="14">
        <v>70</v>
      </c>
      <c r="E95" s="21"/>
      <c r="F95" s="12"/>
      <c r="G95" s="13"/>
      <c r="H95" s="13"/>
      <c r="I95" s="13"/>
      <c r="J95" s="14">
        <v>3943</v>
      </c>
      <c r="K95" s="17" t="s">
        <v>155</v>
      </c>
      <c r="L95" s="116">
        <v>3</v>
      </c>
      <c r="M95" s="75">
        <v>24454214.925</v>
      </c>
      <c r="N95" s="19">
        <v>80</v>
      </c>
      <c r="O95" s="57">
        <v>31888714.642</v>
      </c>
      <c r="P95" s="140">
        <f t="shared" si="7"/>
        <v>0.3040171086989005</v>
      </c>
      <c r="Q95" s="133"/>
      <c r="R95" s="18">
        <v>15551.518</v>
      </c>
      <c r="S95" s="57">
        <v>20300.72</v>
      </c>
      <c r="T95" s="54">
        <f t="shared" si="6"/>
        <v>0.3053851077431799</v>
      </c>
      <c r="U95" s="91">
        <f t="shared" si="8"/>
        <v>1.2718885515397504</v>
      </c>
      <c r="V95" s="92">
        <f t="shared" si="9"/>
        <v>1.2732228456309318</v>
      </c>
      <c r="W95" s="63">
        <f t="shared" si="10"/>
        <v>0.0010490652577743978</v>
      </c>
      <c r="X95" s="102" t="s">
        <v>417</v>
      </c>
      <c r="Y95" s="53" t="s">
        <v>418</v>
      </c>
    </row>
    <row r="96" spans="1:25" ht="12.75">
      <c r="A96" s="2">
        <v>106</v>
      </c>
      <c r="B96" s="13"/>
      <c r="C96" s="14"/>
      <c r="D96" s="14">
        <v>100</v>
      </c>
      <c r="E96" s="14">
        <v>26.909999999999854</v>
      </c>
      <c r="F96" s="12">
        <v>2830</v>
      </c>
      <c r="G96" s="13">
        <v>74</v>
      </c>
      <c r="H96" s="13" t="s">
        <v>157</v>
      </c>
      <c r="I96" s="13" t="s">
        <v>11</v>
      </c>
      <c r="J96" s="14">
        <v>1626</v>
      </c>
      <c r="K96" s="17" t="s">
        <v>156</v>
      </c>
      <c r="L96" s="116">
        <v>6</v>
      </c>
      <c r="M96" s="75">
        <v>25725156.35</v>
      </c>
      <c r="N96" s="19">
        <v>45.833333333333336</v>
      </c>
      <c r="O96" s="57">
        <v>22733209.435</v>
      </c>
      <c r="P96" s="140">
        <f t="shared" si="7"/>
        <v>-0.11630432384135939</v>
      </c>
      <c r="Q96" s="133"/>
      <c r="R96" s="18">
        <v>30511.138</v>
      </c>
      <c r="S96" s="57">
        <v>57308.221</v>
      </c>
      <c r="T96" s="54">
        <f t="shared" si="6"/>
        <v>0.8782721575314562</v>
      </c>
      <c r="U96" s="91">
        <f t="shared" si="8"/>
        <v>2.372085719121392</v>
      </c>
      <c r="V96" s="92">
        <f t="shared" si="9"/>
        <v>5.041806451821834</v>
      </c>
      <c r="W96" s="63">
        <f t="shared" si="10"/>
        <v>1.1254739705145618</v>
      </c>
      <c r="X96" s="102"/>
      <c r="Y96" s="53" t="s">
        <v>365</v>
      </c>
    </row>
    <row r="97" spans="1:24" ht="12.75">
      <c r="A97" s="2">
        <v>107</v>
      </c>
      <c r="B97" s="13"/>
      <c r="C97" s="14"/>
      <c r="D97" s="14">
        <v>77</v>
      </c>
      <c r="E97" s="14">
        <v>41.529999999998836</v>
      </c>
      <c r="F97" s="12">
        <v>2832</v>
      </c>
      <c r="G97" s="13">
        <v>68</v>
      </c>
      <c r="H97" s="13" t="s">
        <v>159</v>
      </c>
      <c r="I97" s="13" t="s">
        <v>11</v>
      </c>
      <c r="J97" s="14">
        <v>1599</v>
      </c>
      <c r="K97" s="17" t="s">
        <v>158</v>
      </c>
      <c r="L97" s="116">
        <v>7</v>
      </c>
      <c r="M97" s="75">
        <v>31401833.675</v>
      </c>
      <c r="N97" s="19">
        <v>40.333333333333336</v>
      </c>
      <c r="O97" s="57">
        <v>32240377.582</v>
      </c>
      <c r="P97" s="140">
        <f t="shared" si="7"/>
        <v>0.02670366054666385</v>
      </c>
      <c r="Q97" s="133"/>
      <c r="R97" s="18">
        <v>46562.961</v>
      </c>
      <c r="S97" s="57">
        <v>2764.702</v>
      </c>
      <c r="T97" s="54">
        <f t="shared" si="6"/>
        <v>-0.9406244375223475</v>
      </c>
      <c r="U97" s="91">
        <f t="shared" si="8"/>
        <v>2.9656205100576822</v>
      </c>
      <c r="V97" s="92">
        <f t="shared" si="9"/>
        <v>0.17150555963361608</v>
      </c>
      <c r="W97" s="63">
        <f t="shared" si="10"/>
        <v>-0.9421687437580204</v>
      </c>
      <c r="X97" s="102" t="s">
        <v>402</v>
      </c>
    </row>
    <row r="98" spans="1:25" ht="12.75">
      <c r="A98" s="2">
        <v>108</v>
      </c>
      <c r="B98" s="13"/>
      <c r="C98" s="14"/>
      <c r="D98" s="21"/>
      <c r="E98" s="14">
        <v>20.979999999999563</v>
      </c>
      <c r="F98" s="12"/>
      <c r="G98" s="13"/>
      <c r="H98" s="13"/>
      <c r="I98" s="13"/>
      <c r="J98" s="14">
        <v>2712</v>
      </c>
      <c r="K98" s="17" t="s">
        <v>160</v>
      </c>
      <c r="L98" s="116">
        <v>6</v>
      </c>
      <c r="M98" s="75">
        <v>15004757.186</v>
      </c>
      <c r="N98" s="19">
        <v>55.666666666666664</v>
      </c>
      <c r="O98" s="57">
        <v>11364139.008</v>
      </c>
      <c r="P98" s="140">
        <f t="shared" si="7"/>
        <v>-0.24263092916937262</v>
      </c>
      <c r="Q98" s="133"/>
      <c r="R98" s="18">
        <v>23572.938000000002</v>
      </c>
      <c r="S98" s="57">
        <v>21756.276</v>
      </c>
      <c r="T98" s="54">
        <f aca="true" t="shared" si="11" ref="T98:T129">-(R98-S98)/R98</f>
        <v>-0.0770655740917827</v>
      </c>
      <c r="U98" s="91">
        <f t="shared" si="8"/>
        <v>3.1420619084718595</v>
      </c>
      <c r="V98" s="92">
        <f t="shared" si="9"/>
        <v>3.82893521184214</v>
      </c>
      <c r="W98" s="63">
        <f t="shared" si="10"/>
        <v>0.2186059101885554</v>
      </c>
      <c r="X98" s="102"/>
      <c r="Y98" s="53" t="s">
        <v>366</v>
      </c>
    </row>
    <row r="99" spans="1:25" ht="12.75">
      <c r="A99" s="2">
        <v>109</v>
      </c>
      <c r="B99" s="13"/>
      <c r="C99" s="14"/>
      <c r="D99" s="14">
        <v>38</v>
      </c>
      <c r="E99" s="14">
        <v>36.66000000000349</v>
      </c>
      <c r="F99" s="12">
        <v>2836</v>
      </c>
      <c r="G99" s="13">
        <v>60</v>
      </c>
      <c r="H99" s="13" t="s">
        <v>162</v>
      </c>
      <c r="I99" s="13" t="s">
        <v>11</v>
      </c>
      <c r="J99" s="14">
        <v>1626</v>
      </c>
      <c r="K99" s="17" t="s">
        <v>161</v>
      </c>
      <c r="L99" s="116">
        <v>12</v>
      </c>
      <c r="M99" s="75">
        <v>40123647.825</v>
      </c>
      <c r="N99" s="19">
        <v>46</v>
      </c>
      <c r="O99" s="57">
        <v>21935452.268</v>
      </c>
      <c r="P99" s="140">
        <f t="shared" si="7"/>
        <v>-0.45330363870025325</v>
      </c>
      <c r="Q99" s="133"/>
      <c r="R99" s="18">
        <v>41840.317</v>
      </c>
      <c r="S99" s="57">
        <v>31449.032</v>
      </c>
      <c r="T99" s="54">
        <f t="shared" si="11"/>
        <v>-0.2483557904209952</v>
      </c>
      <c r="U99" s="91">
        <f t="shared" si="8"/>
        <v>2.0855689483910975</v>
      </c>
      <c r="V99" s="92">
        <f t="shared" si="9"/>
        <v>2.8674158723299867</v>
      </c>
      <c r="W99" s="63">
        <f t="shared" si="10"/>
        <v>0.37488423700498674</v>
      </c>
      <c r="X99" s="102"/>
      <c r="Y99" s="53" t="s">
        <v>367</v>
      </c>
    </row>
    <row r="100" spans="1:25" ht="12.75">
      <c r="A100" s="2">
        <v>110</v>
      </c>
      <c r="B100" s="13"/>
      <c r="C100" s="14"/>
      <c r="D100" s="16">
        <v>46</v>
      </c>
      <c r="E100" s="14">
        <v>31.7699999999968</v>
      </c>
      <c r="F100" s="12">
        <v>2837</v>
      </c>
      <c r="G100" s="13">
        <v>63</v>
      </c>
      <c r="H100" s="13" t="s">
        <v>164</v>
      </c>
      <c r="I100" s="13" t="s">
        <v>11</v>
      </c>
      <c r="J100" s="14">
        <v>2850</v>
      </c>
      <c r="K100" s="17" t="s">
        <v>163</v>
      </c>
      <c r="L100" s="116">
        <v>5</v>
      </c>
      <c r="M100" s="75">
        <v>32428652.95</v>
      </c>
      <c r="N100" s="19">
        <v>61.75</v>
      </c>
      <c r="O100" s="57">
        <v>39941603.728</v>
      </c>
      <c r="P100" s="140">
        <f t="shared" si="7"/>
        <v>0.23167631383220932</v>
      </c>
      <c r="Q100" s="133"/>
      <c r="R100" s="18">
        <v>37474.067</v>
      </c>
      <c r="S100" s="57">
        <v>34804.674</v>
      </c>
      <c r="T100" s="54">
        <f t="shared" si="11"/>
        <v>-0.07123307432844168</v>
      </c>
      <c r="U100" s="91">
        <f t="shared" si="8"/>
        <v>2.311170128329367</v>
      </c>
      <c r="V100" s="92">
        <f t="shared" si="9"/>
        <v>1.7427779934435186</v>
      </c>
      <c r="W100" s="63">
        <f t="shared" si="10"/>
        <v>-0.245932624309536</v>
      </c>
      <c r="X100" s="102"/>
      <c r="Y100" s="53" t="s">
        <v>368</v>
      </c>
    </row>
    <row r="101" spans="1:25" ht="12.75">
      <c r="A101" s="2">
        <v>111</v>
      </c>
      <c r="B101" s="13"/>
      <c r="C101" s="14"/>
      <c r="D101" s="16">
        <v>2</v>
      </c>
      <c r="E101" s="16">
        <v>77.47000000000116</v>
      </c>
      <c r="F101" s="12">
        <v>2840</v>
      </c>
      <c r="G101" s="13">
        <v>62</v>
      </c>
      <c r="H101" s="13" t="s">
        <v>166</v>
      </c>
      <c r="I101" s="13" t="s">
        <v>11</v>
      </c>
      <c r="J101" s="14">
        <v>593</v>
      </c>
      <c r="K101" s="17" t="s">
        <v>165</v>
      </c>
      <c r="L101" s="116">
        <v>4</v>
      </c>
      <c r="M101" s="75">
        <v>43720679.8</v>
      </c>
      <c r="N101" s="19">
        <v>2.8333333333333335</v>
      </c>
      <c r="O101" s="57">
        <v>28347872.1</v>
      </c>
      <c r="P101" s="140">
        <f t="shared" si="7"/>
        <v>-0.3516141050487508</v>
      </c>
      <c r="Q101" s="133"/>
      <c r="R101" s="18">
        <v>87589.614</v>
      </c>
      <c r="S101" s="57">
        <v>1803.165</v>
      </c>
      <c r="T101" s="54">
        <f t="shared" si="11"/>
        <v>-0.9794134838863431</v>
      </c>
      <c r="U101" s="91">
        <f t="shared" si="8"/>
        <v>4.006781889059282</v>
      </c>
      <c r="V101" s="92">
        <f t="shared" si="9"/>
        <v>0.1272169560832751</v>
      </c>
      <c r="W101" s="63">
        <f t="shared" si="10"/>
        <v>-0.9682495929137926</v>
      </c>
      <c r="X101" s="102" t="s">
        <v>400</v>
      </c>
      <c r="Y101" s="53" t="s">
        <v>475</v>
      </c>
    </row>
    <row r="102" spans="1:25" ht="12.75">
      <c r="A102" s="2">
        <v>113</v>
      </c>
      <c r="B102" s="13"/>
      <c r="C102" s="14"/>
      <c r="D102" s="16">
        <v>91</v>
      </c>
      <c r="E102" s="16">
        <v>20.139999999999418</v>
      </c>
      <c r="F102" s="12"/>
      <c r="G102" s="13"/>
      <c r="H102" s="13"/>
      <c r="I102" s="13"/>
      <c r="J102" s="14">
        <v>3403</v>
      </c>
      <c r="K102" s="17" t="s">
        <v>167</v>
      </c>
      <c r="L102" s="116" t="s">
        <v>433</v>
      </c>
      <c r="M102" s="75">
        <v>11546067.350000001</v>
      </c>
      <c r="N102" s="19">
        <v>75.25</v>
      </c>
      <c r="O102" s="57">
        <v>0</v>
      </c>
      <c r="P102" s="140">
        <f t="shared" si="7"/>
        <v>-1</v>
      </c>
      <c r="Q102" s="133"/>
      <c r="R102" s="18">
        <v>23654.841</v>
      </c>
      <c r="S102" s="57">
        <v>0</v>
      </c>
      <c r="T102" s="54">
        <f t="shared" si="11"/>
        <v>-1</v>
      </c>
      <c r="U102" s="91">
        <f t="shared" si="8"/>
        <v>4.097471508340023</v>
      </c>
      <c r="V102" s="92">
        <v>0</v>
      </c>
      <c r="W102" s="63">
        <f t="shared" si="10"/>
        <v>-1</v>
      </c>
      <c r="X102" s="102" t="s">
        <v>401</v>
      </c>
      <c r="Y102" s="53" t="s">
        <v>383</v>
      </c>
    </row>
    <row r="103" spans="1:24" ht="12.75">
      <c r="A103" s="2">
        <v>114</v>
      </c>
      <c r="B103" s="13"/>
      <c r="C103" s="14"/>
      <c r="D103" s="14">
        <v>62</v>
      </c>
      <c r="E103" s="14">
        <v>27.2599999999984</v>
      </c>
      <c r="F103" s="12">
        <v>2850</v>
      </c>
      <c r="G103" s="13">
        <v>65</v>
      </c>
      <c r="H103" s="13" t="s">
        <v>169</v>
      </c>
      <c r="I103" s="13" t="s">
        <v>11</v>
      </c>
      <c r="J103" s="14">
        <v>1745</v>
      </c>
      <c r="K103" s="17" t="s">
        <v>168</v>
      </c>
      <c r="L103" s="116">
        <v>1</v>
      </c>
      <c r="M103" s="75">
        <v>41201682.246</v>
      </c>
      <c r="N103" s="19">
        <v>48</v>
      </c>
      <c r="O103" s="57">
        <v>38905212.326</v>
      </c>
      <c r="P103" s="140">
        <f t="shared" si="7"/>
        <v>-0.05573728534404565</v>
      </c>
      <c r="Q103" s="133"/>
      <c r="R103" s="18">
        <v>31836.024</v>
      </c>
      <c r="S103" s="57">
        <v>1933.746</v>
      </c>
      <c r="T103" s="54">
        <f t="shared" si="11"/>
        <v>-0.9392591863858376</v>
      </c>
      <c r="U103" s="91">
        <f t="shared" si="8"/>
        <v>1.5453749587174077</v>
      </c>
      <c r="V103" s="92">
        <f t="shared" si="9"/>
        <v>0.09940806819387002</v>
      </c>
      <c r="W103" s="63">
        <f t="shared" si="10"/>
        <v>-0.935673819720507</v>
      </c>
      <c r="X103" s="102" t="s">
        <v>402</v>
      </c>
    </row>
    <row r="104" spans="1:24" ht="12.75">
      <c r="A104" s="2">
        <v>115</v>
      </c>
      <c r="B104" s="13"/>
      <c r="C104" s="14"/>
      <c r="D104" s="14">
        <v>72</v>
      </c>
      <c r="E104" s="14">
        <v>24.770000000000437</v>
      </c>
      <c r="F104" s="12"/>
      <c r="G104" s="13"/>
      <c r="H104" s="13"/>
      <c r="I104" s="13"/>
      <c r="J104" s="14">
        <v>2549</v>
      </c>
      <c r="K104" s="17" t="s">
        <v>171</v>
      </c>
      <c r="L104" s="116">
        <v>3</v>
      </c>
      <c r="M104" s="75">
        <v>35393380.75</v>
      </c>
      <c r="N104" s="19">
        <v>53.333333333333336</v>
      </c>
      <c r="O104" s="57">
        <v>38073489.924</v>
      </c>
      <c r="P104" s="140">
        <f t="shared" si="7"/>
        <v>0.07572345781068124</v>
      </c>
      <c r="Q104" s="133"/>
      <c r="R104" s="18">
        <v>28225.036</v>
      </c>
      <c r="S104" s="57">
        <v>1980.255</v>
      </c>
      <c r="T104" s="54">
        <f t="shared" si="11"/>
        <v>-0.9298404792114348</v>
      </c>
      <c r="U104" s="91">
        <f t="shared" si="8"/>
        <v>1.594933029956456</v>
      </c>
      <c r="V104" s="92">
        <f t="shared" si="9"/>
        <v>0.10402277300835124</v>
      </c>
      <c r="W104" s="63">
        <f t="shared" si="10"/>
        <v>-0.9347792220396921</v>
      </c>
      <c r="X104" s="102" t="s">
        <v>402</v>
      </c>
    </row>
    <row r="105" spans="1:24" ht="12.75">
      <c r="A105" s="2">
        <v>116</v>
      </c>
      <c r="B105" s="13"/>
      <c r="C105" s="14"/>
      <c r="D105" s="16">
        <v>57</v>
      </c>
      <c r="E105" s="14">
        <v>25.450000000000728</v>
      </c>
      <c r="F105" s="12"/>
      <c r="G105" s="13"/>
      <c r="H105" s="13"/>
      <c r="I105" s="13"/>
      <c r="J105" s="14">
        <v>2549</v>
      </c>
      <c r="K105" s="17" t="s">
        <v>170</v>
      </c>
      <c r="L105" s="116">
        <v>2</v>
      </c>
      <c r="M105" s="75">
        <v>37778253.334</v>
      </c>
      <c r="N105" s="19">
        <v>53.666666666666664</v>
      </c>
      <c r="O105" s="57">
        <v>31248920.148</v>
      </c>
      <c r="P105" s="140">
        <f t="shared" si="7"/>
        <v>-0.1728331145506845</v>
      </c>
      <c r="Q105" s="133"/>
      <c r="R105" s="18">
        <v>29710.252</v>
      </c>
      <c r="S105" s="57">
        <v>1372.003</v>
      </c>
      <c r="T105" s="54">
        <f t="shared" si="11"/>
        <v>-0.953820553255489</v>
      </c>
      <c r="U105" s="91">
        <f t="shared" si="8"/>
        <v>1.5728758943580439</v>
      </c>
      <c r="V105" s="92">
        <f t="shared" si="9"/>
        <v>0.08781122634010835</v>
      </c>
      <c r="W105" s="63">
        <f t="shared" si="10"/>
        <v>-0.9441715480190841</v>
      </c>
      <c r="X105" s="102" t="s">
        <v>402</v>
      </c>
    </row>
    <row r="106" spans="1:25" ht="12.75">
      <c r="A106" s="2">
        <v>117</v>
      </c>
      <c r="B106" s="13"/>
      <c r="C106" s="14"/>
      <c r="D106" s="14">
        <v>42</v>
      </c>
      <c r="E106" s="14">
        <v>24.169999999998254</v>
      </c>
      <c r="F106" s="12"/>
      <c r="G106" s="13"/>
      <c r="H106" s="13"/>
      <c r="I106" s="13"/>
      <c r="J106" s="14">
        <v>2713</v>
      </c>
      <c r="K106" s="17" t="s">
        <v>172</v>
      </c>
      <c r="L106" s="116">
        <v>4</v>
      </c>
      <c r="M106" s="75">
        <v>37436049.207</v>
      </c>
      <c r="N106" s="19">
        <v>56</v>
      </c>
      <c r="O106" s="57">
        <v>33704917.024</v>
      </c>
      <c r="P106" s="140">
        <f t="shared" si="7"/>
        <v>-0.09966682548067433</v>
      </c>
      <c r="Q106" s="133"/>
      <c r="R106" s="18">
        <v>27777.828</v>
      </c>
      <c r="S106" s="57">
        <v>3155.097</v>
      </c>
      <c r="T106" s="54">
        <f t="shared" si="11"/>
        <v>-0.8864167133585822</v>
      </c>
      <c r="U106" s="91">
        <f t="shared" si="8"/>
        <v>1.4840149315118405</v>
      </c>
      <c r="V106" s="92">
        <f t="shared" si="9"/>
        <v>0.18721879645948244</v>
      </c>
      <c r="W106" s="63">
        <f t="shared" si="10"/>
        <v>-0.8738430507105792</v>
      </c>
      <c r="X106" s="102" t="s">
        <v>402</v>
      </c>
      <c r="Y106" s="53" t="s">
        <v>369</v>
      </c>
    </row>
    <row r="107" spans="1:25" ht="12.75" customHeight="1">
      <c r="A107" s="2">
        <v>118</v>
      </c>
      <c r="B107" s="13"/>
      <c r="C107" s="14"/>
      <c r="D107" s="14">
        <v>23</v>
      </c>
      <c r="E107" s="14">
        <v>31.290000000000873</v>
      </c>
      <c r="F107" s="12">
        <v>2864</v>
      </c>
      <c r="G107" s="13">
        <v>70</v>
      </c>
      <c r="H107" s="13" t="s">
        <v>174</v>
      </c>
      <c r="I107" s="13" t="s">
        <v>11</v>
      </c>
      <c r="J107" s="14">
        <v>2554</v>
      </c>
      <c r="K107" s="17" t="s">
        <v>173</v>
      </c>
      <c r="L107" s="123" t="s">
        <v>456</v>
      </c>
      <c r="M107" s="75">
        <v>21208478.891000003</v>
      </c>
      <c r="N107" s="19">
        <v>53.833333333333336</v>
      </c>
      <c r="O107" s="57">
        <v>0</v>
      </c>
      <c r="P107" s="140">
        <f t="shared" si="7"/>
        <v>-1</v>
      </c>
      <c r="Q107" s="133"/>
      <c r="R107" s="18">
        <v>35453.659</v>
      </c>
      <c r="S107" s="57">
        <v>0</v>
      </c>
      <c r="T107" s="54">
        <f t="shared" si="11"/>
        <v>-1</v>
      </c>
      <c r="U107" s="91">
        <f t="shared" si="8"/>
        <v>3.343347647156823</v>
      </c>
      <c r="V107" s="92">
        <v>0</v>
      </c>
      <c r="W107" s="63">
        <f t="shared" si="10"/>
        <v>-1</v>
      </c>
      <c r="X107" s="102" t="s">
        <v>401</v>
      </c>
      <c r="Y107" s="53" t="s">
        <v>384</v>
      </c>
    </row>
    <row r="108" spans="1:24" ht="12.75">
      <c r="A108" s="2">
        <v>119</v>
      </c>
      <c r="B108" s="13"/>
      <c r="C108" s="14"/>
      <c r="D108" s="14">
        <v>17</v>
      </c>
      <c r="E108" s="14">
        <v>29.68000000000029</v>
      </c>
      <c r="F108" s="12">
        <v>2866</v>
      </c>
      <c r="G108" s="13">
        <v>72</v>
      </c>
      <c r="H108" s="13" t="s">
        <v>176</v>
      </c>
      <c r="I108" s="13" t="s">
        <v>11</v>
      </c>
      <c r="J108" s="14">
        <v>1507</v>
      </c>
      <c r="K108" s="17" t="s">
        <v>177</v>
      </c>
      <c r="L108" s="116">
        <v>7</v>
      </c>
      <c r="M108" s="75">
        <v>35822429.125</v>
      </c>
      <c r="N108" s="19">
        <v>35.5</v>
      </c>
      <c r="O108" s="57">
        <v>38972949.801</v>
      </c>
      <c r="P108" s="140">
        <f t="shared" si="7"/>
        <v>0.08794827020262823</v>
      </c>
      <c r="Q108" s="133"/>
      <c r="R108" s="18">
        <v>33994.825</v>
      </c>
      <c r="S108" s="57">
        <v>1541.075</v>
      </c>
      <c r="T108" s="54">
        <f t="shared" si="11"/>
        <v>-0.9546673648121442</v>
      </c>
      <c r="U108" s="91">
        <f t="shared" si="8"/>
        <v>1.8979631381991044</v>
      </c>
      <c r="V108" s="92">
        <f t="shared" si="9"/>
        <v>0.0790843396698937</v>
      </c>
      <c r="W108" s="63">
        <f t="shared" si="10"/>
        <v>-0.9583319938737411</v>
      </c>
      <c r="X108" s="102" t="s">
        <v>398</v>
      </c>
    </row>
    <row r="109" spans="1:24" ht="12.75">
      <c r="A109" s="2">
        <v>120</v>
      </c>
      <c r="B109" s="13"/>
      <c r="C109" s="14"/>
      <c r="D109" s="14">
        <v>63</v>
      </c>
      <c r="E109" s="14">
        <v>17.580000000001746</v>
      </c>
      <c r="F109" s="12"/>
      <c r="G109" s="13"/>
      <c r="H109" s="13"/>
      <c r="I109" s="13"/>
      <c r="J109" s="14">
        <v>2872</v>
      </c>
      <c r="K109" s="17" t="s">
        <v>175</v>
      </c>
      <c r="L109" s="116">
        <v>5</v>
      </c>
      <c r="M109" s="75">
        <v>21110259.775</v>
      </c>
      <c r="N109" s="19">
        <v>67.5</v>
      </c>
      <c r="O109" s="57">
        <v>11562074.769</v>
      </c>
      <c r="P109" s="140">
        <f t="shared" si="7"/>
        <v>-0.452300687332494</v>
      </c>
      <c r="Q109" s="133"/>
      <c r="R109" s="18">
        <v>19990.176</v>
      </c>
      <c r="S109" s="57">
        <v>429.86</v>
      </c>
      <c r="T109" s="54">
        <f t="shared" si="11"/>
        <v>-0.9784964374500754</v>
      </c>
      <c r="U109" s="91">
        <f t="shared" si="8"/>
        <v>1.8938825209222232</v>
      </c>
      <c r="V109" s="92">
        <f t="shared" si="9"/>
        <v>0.07435689676606</v>
      </c>
      <c r="W109" s="63">
        <f t="shared" si="10"/>
        <v>-0.9607383795221617</v>
      </c>
      <c r="X109" s="102"/>
    </row>
    <row r="110" spans="1:24" ht="12.75">
      <c r="A110" s="2">
        <v>121</v>
      </c>
      <c r="B110" s="13"/>
      <c r="C110" s="14"/>
      <c r="D110" s="16">
        <v>56</v>
      </c>
      <c r="E110" s="16">
        <v>23.159999999999854</v>
      </c>
      <c r="F110" s="12"/>
      <c r="G110" s="13"/>
      <c r="H110" s="13"/>
      <c r="I110" s="13"/>
      <c r="J110" s="14">
        <v>3136</v>
      </c>
      <c r="K110" s="17" t="s">
        <v>179</v>
      </c>
      <c r="L110" s="116" t="s">
        <v>437</v>
      </c>
      <c r="M110" s="75">
        <v>28262163.299</v>
      </c>
      <c r="N110" s="19">
        <v>70.33333333333333</v>
      </c>
      <c r="O110" s="57">
        <v>18007004.989</v>
      </c>
      <c r="P110" s="140">
        <f t="shared" si="7"/>
        <v>-0.36285822148522007</v>
      </c>
      <c r="Q110" s="133"/>
      <c r="R110" s="18">
        <v>26425.398999999998</v>
      </c>
      <c r="S110" s="57">
        <v>800.297</v>
      </c>
      <c r="T110" s="54">
        <f t="shared" si="11"/>
        <v>-0.969714856528751</v>
      </c>
      <c r="U110" s="91">
        <f t="shared" si="8"/>
        <v>1.870019553735648</v>
      </c>
      <c r="V110" s="92">
        <f t="shared" si="9"/>
        <v>0.08888729697013803</v>
      </c>
      <c r="W110" s="63">
        <f t="shared" si="10"/>
        <v>-0.9524671831411752</v>
      </c>
      <c r="X110" s="102"/>
    </row>
    <row r="111" spans="1:25" ht="12.75" customHeight="1">
      <c r="A111" s="2">
        <v>122</v>
      </c>
      <c r="B111" s="13"/>
      <c r="C111" s="14"/>
      <c r="D111" s="14">
        <v>98</v>
      </c>
      <c r="E111" s="14">
        <v>17.38000000000102</v>
      </c>
      <c r="F111" s="12"/>
      <c r="G111" s="13"/>
      <c r="H111" s="13"/>
      <c r="I111" s="13"/>
      <c r="J111" s="14">
        <v>3140</v>
      </c>
      <c r="K111" s="17" t="s">
        <v>180</v>
      </c>
      <c r="L111" s="116">
        <v>6</v>
      </c>
      <c r="M111" s="75">
        <v>43706301.7</v>
      </c>
      <c r="N111" s="19">
        <v>71.5</v>
      </c>
      <c r="O111" s="57">
        <v>15933765.466</v>
      </c>
      <c r="P111" s="140">
        <f t="shared" si="7"/>
        <v>-0.6354355128153065</v>
      </c>
      <c r="Q111" s="133"/>
      <c r="R111" s="18">
        <v>39937.497</v>
      </c>
      <c r="S111" s="57">
        <v>709.51</v>
      </c>
      <c r="T111" s="54">
        <f t="shared" si="11"/>
        <v>-0.9822344900583028</v>
      </c>
      <c r="U111" s="91">
        <f t="shared" si="8"/>
        <v>1.8275395284703302</v>
      </c>
      <c r="V111" s="92">
        <f t="shared" si="9"/>
        <v>0.08905741728331273</v>
      </c>
      <c r="W111" s="63">
        <f t="shared" si="10"/>
        <v>-0.9512692251544049</v>
      </c>
      <c r="X111" s="102" t="s">
        <v>398</v>
      </c>
      <c r="Y111" s="53" t="s">
        <v>319</v>
      </c>
    </row>
    <row r="112" spans="1:24" ht="12.75">
      <c r="A112" s="2">
        <v>123</v>
      </c>
      <c r="B112" s="13"/>
      <c r="C112" s="14"/>
      <c r="D112" s="14">
        <v>41</v>
      </c>
      <c r="E112" s="14">
        <v>21.830000000001746</v>
      </c>
      <c r="F112" s="12"/>
      <c r="G112" s="13"/>
      <c r="H112" s="13"/>
      <c r="I112" s="13"/>
      <c r="J112" s="14">
        <v>3797</v>
      </c>
      <c r="K112" s="17" t="s">
        <v>178</v>
      </c>
      <c r="L112" s="116" t="s">
        <v>433</v>
      </c>
      <c r="M112" s="75">
        <v>25632654.9</v>
      </c>
      <c r="N112" s="19">
        <v>77</v>
      </c>
      <c r="O112" s="57">
        <v>15377316.140999999</v>
      </c>
      <c r="P112" s="140">
        <f t="shared" si="7"/>
        <v>-0.40008882415843705</v>
      </c>
      <c r="Q112" s="133"/>
      <c r="R112" s="18">
        <v>24765.883</v>
      </c>
      <c r="S112" s="57">
        <v>721.702</v>
      </c>
      <c r="T112" s="54">
        <f t="shared" si="11"/>
        <v>-0.9708590240856746</v>
      </c>
      <c r="U112" s="91">
        <f t="shared" si="8"/>
        <v>1.9323697132909945</v>
      </c>
      <c r="V112" s="92">
        <f t="shared" si="9"/>
        <v>0.09386579470467558</v>
      </c>
      <c r="W112" s="63">
        <f t="shared" si="10"/>
        <v>-0.9514245156819324</v>
      </c>
      <c r="X112" s="102"/>
    </row>
    <row r="113" spans="1:25" ht="12.75">
      <c r="A113" s="2">
        <v>124</v>
      </c>
      <c r="B113" s="13"/>
      <c r="C113" s="14"/>
      <c r="D113" s="16">
        <v>4</v>
      </c>
      <c r="E113" s="14">
        <v>73.27000000000407</v>
      </c>
      <c r="F113" s="12">
        <v>2872</v>
      </c>
      <c r="G113" s="13">
        <v>69</v>
      </c>
      <c r="H113" s="13" t="s">
        <v>182</v>
      </c>
      <c r="I113" s="13" t="s">
        <v>11</v>
      </c>
      <c r="J113" s="14">
        <v>602</v>
      </c>
      <c r="K113" s="17" t="s">
        <v>183</v>
      </c>
      <c r="L113" s="116" t="s">
        <v>448</v>
      </c>
      <c r="M113" s="75">
        <v>40179290.879999995</v>
      </c>
      <c r="N113" s="19">
        <v>13</v>
      </c>
      <c r="O113" s="57">
        <v>29568239.916</v>
      </c>
      <c r="P113" s="140">
        <f t="shared" si="7"/>
        <v>-0.26409253950476874</v>
      </c>
      <c r="Q113" s="133"/>
      <c r="R113" s="18">
        <v>85124.87899999999</v>
      </c>
      <c r="S113" s="57">
        <v>84609.668</v>
      </c>
      <c r="T113" s="54">
        <f t="shared" si="11"/>
        <v>-0.0060524138894809025</v>
      </c>
      <c r="U113" s="91">
        <f t="shared" si="8"/>
        <v>4.237251436529085</v>
      </c>
      <c r="V113" s="92">
        <f t="shared" si="9"/>
        <v>5.723010110873452</v>
      </c>
      <c r="W113" s="63">
        <f t="shared" si="10"/>
        <v>0.3506420840490446</v>
      </c>
      <c r="X113" s="102"/>
      <c r="Y113" s="53" t="s">
        <v>372</v>
      </c>
    </row>
    <row r="114" spans="1:25" ht="12.75">
      <c r="A114" s="2">
        <v>125</v>
      </c>
      <c r="B114" s="13"/>
      <c r="C114" s="14"/>
      <c r="D114" s="14">
        <v>55</v>
      </c>
      <c r="E114" s="14">
        <v>26.68999999999869</v>
      </c>
      <c r="F114" s="12"/>
      <c r="G114" s="13"/>
      <c r="H114" s="13"/>
      <c r="I114" s="13"/>
      <c r="J114" s="14">
        <v>3297</v>
      </c>
      <c r="K114" s="17" t="s">
        <v>181</v>
      </c>
      <c r="L114" s="116">
        <v>5</v>
      </c>
      <c r="M114" s="75">
        <v>39388916.875</v>
      </c>
      <c r="N114" s="19">
        <v>74</v>
      </c>
      <c r="O114" s="57">
        <v>25989645.12</v>
      </c>
      <c r="P114" s="140">
        <f t="shared" si="7"/>
        <v>-0.34017873092378603</v>
      </c>
      <c r="Q114" s="133"/>
      <c r="R114" s="18">
        <v>30400.954</v>
      </c>
      <c r="S114" s="57">
        <v>19487.357</v>
      </c>
      <c r="T114" s="54">
        <f t="shared" si="11"/>
        <v>-0.35898863568557754</v>
      </c>
      <c r="U114" s="91">
        <f t="shared" si="8"/>
        <v>1.543629853873711</v>
      </c>
      <c r="V114" s="92">
        <f t="shared" si="9"/>
        <v>1.4996247089964112</v>
      </c>
      <c r="W114" s="63">
        <f t="shared" si="10"/>
        <v>-0.028507575677465473</v>
      </c>
      <c r="X114" s="102"/>
      <c r="Y114" s="53" t="s">
        <v>531</v>
      </c>
    </row>
    <row r="115" spans="1:25" ht="12.75">
      <c r="A115" s="2">
        <v>126</v>
      </c>
      <c r="B115" s="13"/>
      <c r="C115" s="14"/>
      <c r="D115" s="16">
        <v>6</v>
      </c>
      <c r="E115" s="16">
        <v>64.17999999999302</v>
      </c>
      <c r="F115" s="12">
        <v>2876</v>
      </c>
      <c r="G115" s="13">
        <v>67</v>
      </c>
      <c r="H115" s="13" t="s">
        <v>185</v>
      </c>
      <c r="I115" s="13" t="s">
        <v>11</v>
      </c>
      <c r="J115" s="14">
        <v>703</v>
      </c>
      <c r="K115" s="17" t="s">
        <v>184</v>
      </c>
      <c r="L115" s="116" t="s">
        <v>449</v>
      </c>
      <c r="M115" s="75">
        <v>64572198.231</v>
      </c>
      <c r="N115" s="19">
        <v>16.5</v>
      </c>
      <c r="O115" s="57">
        <v>70033789.14</v>
      </c>
      <c r="P115" s="140">
        <f t="shared" si="7"/>
        <v>0.08458115192953097</v>
      </c>
      <c r="Q115" s="133"/>
      <c r="R115" s="18">
        <v>74451.653</v>
      </c>
      <c r="S115" s="57">
        <v>142925.503</v>
      </c>
      <c r="T115" s="54">
        <f t="shared" si="11"/>
        <v>0.9197089284236575</v>
      </c>
      <c r="U115" s="91">
        <f t="shared" si="8"/>
        <v>2.3059971640939754</v>
      </c>
      <c r="V115" s="92">
        <f t="shared" si="9"/>
        <v>4.081615595988585</v>
      </c>
      <c r="W115" s="63">
        <f t="shared" si="10"/>
        <v>0.7700002669310518</v>
      </c>
      <c r="X115" s="102" t="s">
        <v>472</v>
      </c>
      <c r="Y115" s="53" t="s">
        <v>530</v>
      </c>
    </row>
    <row r="116" spans="1:25" ht="12.75">
      <c r="A116" s="2">
        <v>127</v>
      </c>
      <c r="B116" s="13"/>
      <c r="C116" s="14"/>
      <c r="D116" s="15"/>
      <c r="E116" s="15"/>
      <c r="F116" s="12">
        <v>6019</v>
      </c>
      <c r="G116" s="13">
        <v>73</v>
      </c>
      <c r="H116" s="13" t="s">
        <v>268</v>
      </c>
      <c r="I116" s="13" t="s">
        <v>11</v>
      </c>
      <c r="J116" s="14">
        <v>3298</v>
      </c>
      <c r="K116" s="17" t="s">
        <v>267</v>
      </c>
      <c r="L116" s="116">
        <v>1</v>
      </c>
      <c r="M116" s="75">
        <v>88046485.625</v>
      </c>
      <c r="N116" s="19">
        <v>75</v>
      </c>
      <c r="O116" s="57">
        <v>66742424.271</v>
      </c>
      <c r="P116" s="140">
        <f t="shared" si="7"/>
        <v>-0.2419637899545068</v>
      </c>
      <c r="Q116" s="133"/>
      <c r="R116" s="18">
        <v>21491.838</v>
      </c>
      <c r="S116" s="57">
        <v>18044.299</v>
      </c>
      <c r="T116" s="54">
        <f t="shared" si="11"/>
        <v>-0.16041154786296086</v>
      </c>
      <c r="U116" s="91">
        <f t="shared" si="8"/>
        <v>0.48819297777622117</v>
      </c>
      <c r="V116" s="92">
        <f t="shared" si="9"/>
        <v>0.5407145214484024</v>
      </c>
      <c r="W116" s="63">
        <f t="shared" si="10"/>
        <v>0.1075835705614269</v>
      </c>
      <c r="X116" s="102" t="s">
        <v>419</v>
      </c>
      <c r="Y116" s="53" t="s">
        <v>373</v>
      </c>
    </row>
    <row r="117" spans="1:25" ht="12.75">
      <c r="A117" s="2">
        <v>128</v>
      </c>
      <c r="B117" s="13"/>
      <c r="C117" s="14"/>
      <c r="D117" s="16">
        <v>87</v>
      </c>
      <c r="E117" s="14">
        <v>17.31999999999971</v>
      </c>
      <c r="F117" s="12">
        <v>6031</v>
      </c>
      <c r="G117" s="13">
        <v>66</v>
      </c>
      <c r="H117" s="13" t="s">
        <v>270</v>
      </c>
      <c r="I117" s="13" t="s">
        <v>11</v>
      </c>
      <c r="J117" s="14">
        <v>3935</v>
      </c>
      <c r="K117" s="17" t="s">
        <v>269</v>
      </c>
      <c r="L117" s="116">
        <v>2</v>
      </c>
      <c r="M117" s="75">
        <v>36476849.309</v>
      </c>
      <c r="N117" s="19">
        <v>78</v>
      </c>
      <c r="O117" s="57">
        <v>38307101.69</v>
      </c>
      <c r="P117" s="140">
        <f t="shared" si="7"/>
        <v>0.05017572558133237</v>
      </c>
      <c r="Q117" s="133"/>
      <c r="R117" s="18">
        <v>19664.12</v>
      </c>
      <c r="S117" s="57">
        <v>7720.885</v>
      </c>
      <c r="T117" s="54">
        <f t="shared" si="11"/>
        <v>-0.6073617837970883</v>
      </c>
      <c r="U117" s="91">
        <f t="shared" si="8"/>
        <v>1.0781698733584557</v>
      </c>
      <c r="V117" s="92">
        <f t="shared" si="9"/>
        <v>0.40310462861331653</v>
      </c>
      <c r="W117" s="63">
        <f t="shared" si="10"/>
        <v>-0.6261214131705778</v>
      </c>
      <c r="X117" s="102" t="s">
        <v>405</v>
      </c>
      <c r="Y117" s="53" t="s">
        <v>374</v>
      </c>
    </row>
    <row r="118" spans="1:25" ht="12.75">
      <c r="A118" s="2">
        <v>129</v>
      </c>
      <c r="B118" s="13"/>
      <c r="C118" s="21"/>
      <c r="D118" s="16">
        <v>29</v>
      </c>
      <c r="E118" s="16">
        <v>27.36999999999898</v>
      </c>
      <c r="F118" s="12">
        <v>7253</v>
      </c>
      <c r="G118" s="13">
        <v>71</v>
      </c>
      <c r="H118" s="13" t="s">
        <v>290</v>
      </c>
      <c r="I118" s="13" t="s">
        <v>289</v>
      </c>
      <c r="J118" s="14">
        <v>2830</v>
      </c>
      <c r="K118" s="17" t="s">
        <v>288</v>
      </c>
      <c r="L118" s="116" t="s">
        <v>448</v>
      </c>
      <c r="M118" s="75">
        <v>16871555.427</v>
      </c>
      <c r="N118" s="19">
        <v>59.25</v>
      </c>
      <c r="O118" s="57">
        <v>0</v>
      </c>
      <c r="P118" s="140">
        <f t="shared" si="7"/>
        <v>-1</v>
      </c>
      <c r="Q118" s="133"/>
      <c r="R118" s="18">
        <v>31006.435999999998</v>
      </c>
      <c r="S118" s="57">
        <v>0</v>
      </c>
      <c r="T118" s="54">
        <f t="shared" si="11"/>
        <v>-1</v>
      </c>
      <c r="U118" s="91">
        <f t="shared" si="8"/>
        <v>3.675587130559352</v>
      </c>
      <c r="V118" s="92">
        <v>0</v>
      </c>
      <c r="W118" s="63">
        <f t="shared" si="10"/>
        <v>-1</v>
      </c>
      <c r="X118" s="102" t="s">
        <v>401</v>
      </c>
      <c r="Y118" s="53" t="s">
        <v>320</v>
      </c>
    </row>
    <row r="119" spans="1:25" ht="12.75">
      <c r="A119" s="2">
        <v>130</v>
      </c>
      <c r="B119" s="13"/>
      <c r="C119" s="14"/>
      <c r="D119" s="16">
        <v>79</v>
      </c>
      <c r="E119" s="16">
        <v>16.25</v>
      </c>
      <c r="F119" s="12">
        <v>8102</v>
      </c>
      <c r="G119" s="13">
        <v>64</v>
      </c>
      <c r="H119" s="13" t="s">
        <v>300</v>
      </c>
      <c r="I119" s="13" t="s">
        <v>11</v>
      </c>
      <c r="J119" s="14">
        <v>2864</v>
      </c>
      <c r="K119" s="17" t="s">
        <v>299</v>
      </c>
      <c r="L119" s="116">
        <v>1</v>
      </c>
      <c r="M119" s="75">
        <v>74952394.05</v>
      </c>
      <c r="N119" s="19">
        <v>62</v>
      </c>
      <c r="O119" s="57">
        <v>92209545.48</v>
      </c>
      <c r="P119" s="140">
        <f t="shared" si="7"/>
        <v>0.2302414972694259</v>
      </c>
      <c r="Q119" s="133"/>
      <c r="R119" s="18">
        <v>18856.311</v>
      </c>
      <c r="S119" s="57">
        <v>17200.124</v>
      </c>
      <c r="T119" s="54">
        <f t="shared" si="11"/>
        <v>-0.08783197307256979</v>
      </c>
      <c r="U119" s="91">
        <f t="shared" si="8"/>
        <v>0.503154335201652</v>
      </c>
      <c r="V119" s="92">
        <f t="shared" si="9"/>
        <v>0.37306601850088633</v>
      </c>
      <c r="W119" s="63">
        <f t="shared" si="10"/>
        <v>-0.25854555471261004</v>
      </c>
      <c r="X119" s="102" t="s">
        <v>420</v>
      </c>
      <c r="Y119" s="53" t="s">
        <v>323</v>
      </c>
    </row>
    <row r="120" spans="1:25" ht="13.5" thickBot="1">
      <c r="A120" s="2">
        <v>131</v>
      </c>
      <c r="B120" s="23"/>
      <c r="C120" s="24"/>
      <c r="D120" s="26"/>
      <c r="E120" s="24">
        <v>10.959999999999127</v>
      </c>
      <c r="F120" s="22"/>
      <c r="G120" s="23"/>
      <c r="H120" s="23"/>
      <c r="I120" s="23"/>
      <c r="J120" s="49">
        <v>3936</v>
      </c>
      <c r="K120" s="27" t="s">
        <v>301</v>
      </c>
      <c r="L120" s="117">
        <v>2</v>
      </c>
      <c r="M120" s="76">
        <v>74694873.45</v>
      </c>
      <c r="N120" s="29">
        <v>78</v>
      </c>
      <c r="O120" s="58">
        <v>91797387.059</v>
      </c>
      <c r="P120" s="141">
        <f t="shared" si="7"/>
        <v>0.22896502556428117</v>
      </c>
      <c r="Q120" s="134"/>
      <c r="R120" s="28">
        <v>13523.764</v>
      </c>
      <c r="S120" s="58">
        <v>16064.661</v>
      </c>
      <c r="T120" s="55">
        <f t="shared" si="11"/>
        <v>0.18788386132736426</v>
      </c>
      <c r="U120" s="95">
        <f t="shared" si="8"/>
        <v>0.36210688566338284</v>
      </c>
      <c r="V120" s="96">
        <f t="shared" si="9"/>
        <v>0.3500025766457802</v>
      </c>
      <c r="W120" s="65">
        <f t="shared" si="10"/>
        <v>-0.03342744779742983</v>
      </c>
      <c r="X120" s="102" t="s">
        <v>421</v>
      </c>
      <c r="Y120" s="53" t="s">
        <v>323</v>
      </c>
    </row>
    <row r="121" spans="1:25" ht="12.75">
      <c r="A121" s="2">
        <v>133</v>
      </c>
      <c r="B121" s="4" t="s">
        <v>188</v>
      </c>
      <c r="C121" s="5">
        <v>42</v>
      </c>
      <c r="D121" s="6"/>
      <c r="E121" s="6"/>
      <c r="F121" s="3">
        <v>3113</v>
      </c>
      <c r="G121" s="4">
        <v>83</v>
      </c>
      <c r="H121" s="4" t="s">
        <v>187</v>
      </c>
      <c r="I121" s="4" t="s">
        <v>11</v>
      </c>
      <c r="J121" s="50">
        <v>2866</v>
      </c>
      <c r="K121" s="8" t="s">
        <v>189</v>
      </c>
      <c r="L121" s="118">
        <v>2</v>
      </c>
      <c r="M121" s="74">
        <v>11503278.125</v>
      </c>
      <c r="N121" s="10">
        <v>64.5</v>
      </c>
      <c r="O121" s="59">
        <v>7733486.18</v>
      </c>
      <c r="P121" s="142">
        <f t="shared" si="7"/>
        <v>-0.3277145787518721</v>
      </c>
      <c r="Q121" s="135"/>
      <c r="R121" s="9">
        <v>14568.833</v>
      </c>
      <c r="S121" s="59">
        <v>10301.935</v>
      </c>
      <c r="T121" s="56">
        <f t="shared" si="11"/>
        <v>-0.2928785030345259</v>
      </c>
      <c r="U121" s="91">
        <f t="shared" si="8"/>
        <v>2.5329880477005333</v>
      </c>
      <c r="V121" s="92">
        <f t="shared" si="9"/>
        <v>2.6642408766805348</v>
      </c>
      <c r="W121" s="63">
        <f t="shared" si="10"/>
        <v>0.05181738978166668</v>
      </c>
      <c r="X121" s="113"/>
      <c r="Y121" s="53" t="s">
        <v>309</v>
      </c>
    </row>
    <row r="122" spans="1:25" ht="12.75">
      <c r="A122" s="2">
        <v>135</v>
      </c>
      <c r="B122" s="13"/>
      <c r="C122" s="14"/>
      <c r="D122" s="15"/>
      <c r="E122" s="15"/>
      <c r="F122" s="12"/>
      <c r="G122" s="13"/>
      <c r="H122" s="13"/>
      <c r="I122" s="13"/>
      <c r="J122" s="51">
        <v>3954</v>
      </c>
      <c r="K122" s="17" t="s">
        <v>186</v>
      </c>
      <c r="L122" s="116">
        <v>1</v>
      </c>
      <c r="M122" s="75">
        <v>7659838.675</v>
      </c>
      <c r="N122" s="19">
        <v>82</v>
      </c>
      <c r="O122" s="57">
        <v>3795904.674</v>
      </c>
      <c r="P122" s="140">
        <f t="shared" si="7"/>
        <v>-0.5044406501159112</v>
      </c>
      <c r="Q122" s="133"/>
      <c r="R122" s="18">
        <v>9740.92</v>
      </c>
      <c r="S122" s="57">
        <v>4845.137</v>
      </c>
      <c r="T122" s="54">
        <f t="shared" si="11"/>
        <v>-0.5025996517782715</v>
      </c>
      <c r="U122" s="91">
        <f t="shared" si="8"/>
        <v>2.5433747140895235</v>
      </c>
      <c r="V122" s="92">
        <f t="shared" si="9"/>
        <v>2.552823327301501</v>
      </c>
      <c r="W122" s="63">
        <f t="shared" si="10"/>
        <v>0.003714990622355052</v>
      </c>
      <c r="X122" s="102"/>
      <c r="Y122" s="53" t="s">
        <v>309</v>
      </c>
    </row>
    <row r="123" spans="1:25" ht="12.75">
      <c r="A123" s="2">
        <v>136</v>
      </c>
      <c r="B123" s="13"/>
      <c r="C123" s="14"/>
      <c r="D123" s="14">
        <v>19</v>
      </c>
      <c r="E123" s="14">
        <v>40.450000000004366</v>
      </c>
      <c r="F123" s="12">
        <v>3122</v>
      </c>
      <c r="G123" s="13">
        <v>79</v>
      </c>
      <c r="H123" s="13" t="s">
        <v>191</v>
      </c>
      <c r="I123" s="13" t="s">
        <v>11</v>
      </c>
      <c r="J123" s="51">
        <v>703</v>
      </c>
      <c r="K123" s="17" t="s">
        <v>190</v>
      </c>
      <c r="L123" s="116">
        <v>1</v>
      </c>
      <c r="M123" s="75">
        <v>33443669.379</v>
      </c>
      <c r="N123" s="19">
        <v>18.666666666666668</v>
      </c>
      <c r="O123" s="57">
        <v>28002539.37</v>
      </c>
      <c r="P123" s="140">
        <f t="shared" si="7"/>
        <v>-0.16269536537209647</v>
      </c>
      <c r="Q123" s="133"/>
      <c r="R123" s="18">
        <v>45759.304</v>
      </c>
      <c r="S123" s="57">
        <v>41852.957</v>
      </c>
      <c r="T123" s="54">
        <f t="shared" si="11"/>
        <v>-0.0853672730686637</v>
      </c>
      <c r="U123" s="91">
        <f t="shared" si="8"/>
        <v>2.7365002016634725</v>
      </c>
      <c r="V123" s="92">
        <f t="shared" si="9"/>
        <v>2.9892258303429715</v>
      </c>
      <c r="W123" s="63">
        <f t="shared" si="10"/>
        <v>0.09235359402709757</v>
      </c>
      <c r="X123" s="102"/>
      <c r="Y123" s="53" t="s">
        <v>385</v>
      </c>
    </row>
    <row r="124" spans="1:25" ht="12.75">
      <c r="A124" s="2">
        <v>137</v>
      </c>
      <c r="B124" s="13"/>
      <c r="C124" s="14"/>
      <c r="D124" s="14">
        <v>18</v>
      </c>
      <c r="E124" s="14">
        <v>48.94000000000233</v>
      </c>
      <c r="F124" s="12"/>
      <c r="G124" s="13"/>
      <c r="H124" s="13"/>
      <c r="I124" s="13"/>
      <c r="J124" s="51">
        <v>1008</v>
      </c>
      <c r="K124" s="17" t="s">
        <v>192</v>
      </c>
      <c r="L124" s="116">
        <v>2</v>
      </c>
      <c r="M124" s="75">
        <v>40334247.876</v>
      </c>
      <c r="N124" s="19">
        <v>27.666666666666668</v>
      </c>
      <c r="O124" s="57">
        <v>25252663.985</v>
      </c>
      <c r="P124" s="140">
        <f t="shared" si="7"/>
        <v>-0.3739150891660475</v>
      </c>
      <c r="Q124" s="133"/>
      <c r="R124" s="18">
        <v>55358.069</v>
      </c>
      <c r="S124" s="57">
        <v>37351.634</v>
      </c>
      <c r="T124" s="54">
        <f t="shared" si="11"/>
        <v>-0.325272093576819</v>
      </c>
      <c r="U124" s="91">
        <f t="shared" si="8"/>
        <v>2.7449659738388026</v>
      </c>
      <c r="V124" s="92">
        <f t="shared" si="9"/>
        <v>2.9582331608409116</v>
      </c>
      <c r="W124" s="63">
        <f t="shared" si="10"/>
        <v>0.07769392736910956</v>
      </c>
      <c r="X124" s="102"/>
      <c r="Y124" s="53" t="s">
        <v>321</v>
      </c>
    </row>
    <row r="125" spans="1:25" ht="12.75">
      <c r="A125" s="2">
        <v>138</v>
      </c>
      <c r="B125" s="13"/>
      <c r="C125" s="14"/>
      <c r="D125" s="21"/>
      <c r="E125" s="14">
        <v>19.7599999999984</v>
      </c>
      <c r="F125" s="12">
        <v>3131</v>
      </c>
      <c r="G125" s="13">
        <v>84</v>
      </c>
      <c r="H125" s="13" t="s">
        <v>194</v>
      </c>
      <c r="I125" s="13" t="s">
        <v>11</v>
      </c>
      <c r="J125" s="51">
        <v>2516</v>
      </c>
      <c r="K125" s="17" t="s">
        <v>193</v>
      </c>
      <c r="L125" s="116" t="s">
        <v>437</v>
      </c>
      <c r="M125" s="75">
        <v>17603763.076</v>
      </c>
      <c r="N125" s="19">
        <v>52.2</v>
      </c>
      <c r="O125" s="57">
        <v>10879919.715</v>
      </c>
      <c r="P125" s="140">
        <f t="shared" si="7"/>
        <v>-0.3819548883935457</v>
      </c>
      <c r="Q125" s="133"/>
      <c r="R125" s="18">
        <v>22251.917</v>
      </c>
      <c r="S125" s="57">
        <v>15895.054</v>
      </c>
      <c r="T125" s="54">
        <f t="shared" si="11"/>
        <v>-0.28567709469705466</v>
      </c>
      <c r="U125" s="91">
        <f t="shared" si="8"/>
        <v>2.5280863987924302</v>
      </c>
      <c r="V125" s="92">
        <f t="shared" si="9"/>
        <v>2.9219064876160257</v>
      </c>
      <c r="W125" s="63">
        <f t="shared" si="10"/>
        <v>0.15577793900228573</v>
      </c>
      <c r="X125" s="102"/>
      <c r="Y125" s="53" t="s">
        <v>386</v>
      </c>
    </row>
    <row r="126" spans="1:25" ht="12.75">
      <c r="A126" s="2">
        <v>139</v>
      </c>
      <c r="B126" s="13"/>
      <c r="C126" s="14"/>
      <c r="D126" s="16">
        <v>16</v>
      </c>
      <c r="E126" s="16">
        <v>77.30000000000291</v>
      </c>
      <c r="F126" s="12">
        <v>3136</v>
      </c>
      <c r="G126" s="13">
        <v>80</v>
      </c>
      <c r="H126" s="13" t="s">
        <v>196</v>
      </c>
      <c r="I126" s="13" t="s">
        <v>11</v>
      </c>
      <c r="J126" s="51">
        <v>594</v>
      </c>
      <c r="K126" s="17" t="s">
        <v>195</v>
      </c>
      <c r="L126" s="116">
        <v>1</v>
      </c>
      <c r="M126" s="75">
        <v>65329432.377</v>
      </c>
      <c r="N126" s="19">
        <v>5.833333333333333</v>
      </c>
      <c r="O126" s="57">
        <v>50618220.642</v>
      </c>
      <c r="P126" s="140">
        <f t="shared" si="7"/>
        <v>-0.22518505365399832</v>
      </c>
      <c r="Q126" s="133"/>
      <c r="R126" s="18">
        <v>87713.638</v>
      </c>
      <c r="S126" s="57">
        <v>21838.013</v>
      </c>
      <c r="T126" s="54">
        <f t="shared" si="11"/>
        <v>-0.7510305866004554</v>
      </c>
      <c r="U126" s="91">
        <f t="shared" si="8"/>
        <v>2.685271700933395</v>
      </c>
      <c r="V126" s="92">
        <f t="shared" si="9"/>
        <v>0.8628518633418778</v>
      </c>
      <c r="W126" s="63">
        <f t="shared" si="10"/>
        <v>-0.6786724177512643</v>
      </c>
      <c r="X126" s="102" t="s">
        <v>400</v>
      </c>
      <c r="Y126" s="53" t="s">
        <v>322</v>
      </c>
    </row>
    <row r="127" spans="1:25" ht="12.75">
      <c r="A127" s="2">
        <v>141</v>
      </c>
      <c r="B127" s="13"/>
      <c r="C127" s="14"/>
      <c r="D127" s="16">
        <v>28</v>
      </c>
      <c r="E127" s="16">
        <v>55.53000000000611</v>
      </c>
      <c r="F127" s="12"/>
      <c r="G127" s="13"/>
      <c r="H127" s="13"/>
      <c r="I127" s="13"/>
      <c r="J127" s="51">
        <v>594</v>
      </c>
      <c r="K127" s="17" t="s">
        <v>197</v>
      </c>
      <c r="L127" s="116">
        <v>2</v>
      </c>
      <c r="M127" s="75">
        <v>46970907.023</v>
      </c>
      <c r="N127" s="19">
        <v>9.666666666666666</v>
      </c>
      <c r="O127" s="57">
        <v>60099426.592</v>
      </c>
      <c r="P127" s="140">
        <f t="shared" si="7"/>
        <v>0.2795032159496393</v>
      </c>
      <c r="Q127" s="133"/>
      <c r="R127" s="18">
        <v>62905.847</v>
      </c>
      <c r="S127" s="57">
        <v>24602.748</v>
      </c>
      <c r="T127" s="54">
        <f t="shared" si="11"/>
        <v>-0.6088956881861872</v>
      </c>
      <c r="U127" s="91">
        <f t="shared" si="8"/>
        <v>2.6785025449560607</v>
      </c>
      <c r="V127" s="92">
        <f t="shared" si="9"/>
        <v>0.8187348663747464</v>
      </c>
      <c r="W127" s="63">
        <f t="shared" si="10"/>
        <v>-0.6943311224712027</v>
      </c>
      <c r="X127" s="102" t="s">
        <v>400</v>
      </c>
      <c r="Y127" s="53" t="s">
        <v>322</v>
      </c>
    </row>
    <row r="128" spans="1:25" ht="12.75">
      <c r="A128" s="2">
        <v>142</v>
      </c>
      <c r="B128" s="13"/>
      <c r="C128" s="14"/>
      <c r="D128" s="16">
        <v>45</v>
      </c>
      <c r="E128" s="16">
        <v>34.279999999998836</v>
      </c>
      <c r="F128" s="12">
        <v>3140</v>
      </c>
      <c r="G128" s="13">
        <v>76</v>
      </c>
      <c r="H128" s="13" t="s">
        <v>199</v>
      </c>
      <c r="I128" s="13" t="s">
        <v>11</v>
      </c>
      <c r="J128" s="51">
        <v>1001</v>
      </c>
      <c r="K128" s="17" t="s">
        <v>198</v>
      </c>
      <c r="L128" s="116">
        <v>3</v>
      </c>
      <c r="M128" s="75">
        <v>49044373.841</v>
      </c>
      <c r="N128" s="19">
        <v>26</v>
      </c>
      <c r="O128" s="57">
        <v>47563993.394</v>
      </c>
      <c r="P128" s="140">
        <f t="shared" si="7"/>
        <v>-0.03018451110823301</v>
      </c>
      <c r="Q128" s="133"/>
      <c r="R128" s="18">
        <v>39265.628</v>
      </c>
      <c r="S128" s="57">
        <v>9313.254</v>
      </c>
      <c r="T128" s="54">
        <f t="shared" si="11"/>
        <v>-0.762814082586429</v>
      </c>
      <c r="U128" s="91">
        <f t="shared" si="8"/>
        <v>1.6012286394887079</v>
      </c>
      <c r="V128" s="92">
        <f t="shared" si="9"/>
        <v>0.39160942281918776</v>
      </c>
      <c r="W128" s="63">
        <f t="shared" si="10"/>
        <v>-0.7554319144927151</v>
      </c>
      <c r="X128" s="102" t="s">
        <v>402</v>
      </c>
      <c r="Y128" s="53" t="s">
        <v>375</v>
      </c>
    </row>
    <row r="129" spans="1:25" ht="12.75">
      <c r="A129" s="2">
        <v>143</v>
      </c>
      <c r="B129" s="13"/>
      <c r="C129" s="14"/>
      <c r="D129" s="14">
        <v>74</v>
      </c>
      <c r="E129" s="14">
        <v>26.43000000000029</v>
      </c>
      <c r="F129" s="12"/>
      <c r="G129" s="13"/>
      <c r="H129" s="13"/>
      <c r="I129" s="13"/>
      <c r="J129" s="51">
        <v>1613</v>
      </c>
      <c r="K129" s="17" t="s">
        <v>200</v>
      </c>
      <c r="L129" s="116" t="s">
        <v>433</v>
      </c>
      <c r="M129" s="75">
        <v>36466606.888</v>
      </c>
      <c r="N129" s="19">
        <v>44</v>
      </c>
      <c r="O129" s="57">
        <v>43125785.708000004</v>
      </c>
      <c r="P129" s="140">
        <f t="shared" si="7"/>
        <v>0.182610321833681</v>
      </c>
      <c r="Q129" s="133"/>
      <c r="R129" s="18">
        <v>29666.236</v>
      </c>
      <c r="S129" s="57">
        <v>8343.007</v>
      </c>
      <c r="T129" s="54">
        <f t="shared" si="11"/>
        <v>-0.7187709623829595</v>
      </c>
      <c r="U129" s="91">
        <f t="shared" si="8"/>
        <v>1.6270357201652461</v>
      </c>
      <c r="V129" s="92">
        <f t="shared" si="9"/>
        <v>0.38691501444122506</v>
      </c>
      <c r="W129" s="63">
        <f t="shared" si="10"/>
        <v>-0.7621963613669595</v>
      </c>
      <c r="X129" s="102" t="s">
        <v>400</v>
      </c>
      <c r="Y129" s="53" t="s">
        <v>375</v>
      </c>
    </row>
    <row r="130" spans="1:25" ht="12.75">
      <c r="A130" s="2">
        <v>144</v>
      </c>
      <c r="B130" s="13"/>
      <c r="C130" s="14"/>
      <c r="D130" s="21"/>
      <c r="E130" s="21"/>
      <c r="F130" s="12">
        <v>3148</v>
      </c>
      <c r="G130" s="13">
        <v>81</v>
      </c>
      <c r="H130" s="13" t="s">
        <v>202</v>
      </c>
      <c r="I130" s="13" t="s">
        <v>11</v>
      </c>
      <c r="J130" s="51">
        <v>3803</v>
      </c>
      <c r="K130" s="17" t="s">
        <v>201</v>
      </c>
      <c r="L130" s="116" t="s">
        <v>433</v>
      </c>
      <c r="M130" s="75">
        <v>12754508.603999998</v>
      </c>
      <c r="N130" s="19">
        <v>77.5</v>
      </c>
      <c r="O130" s="57">
        <v>0</v>
      </c>
      <c r="P130" s="140">
        <f t="shared" si="7"/>
        <v>-1</v>
      </c>
      <c r="Q130" s="133"/>
      <c r="R130" s="18">
        <v>17134.316</v>
      </c>
      <c r="S130" s="57">
        <v>0</v>
      </c>
      <c r="T130" s="54">
        <f aca="true" t="shared" si="12" ref="T130:T161">-(R130-S130)/R130</f>
        <v>-1</v>
      </c>
      <c r="U130" s="91">
        <f t="shared" si="8"/>
        <v>2.686785752706526</v>
      </c>
      <c r="V130" s="92">
        <v>0</v>
      </c>
      <c r="W130" s="63">
        <f t="shared" si="10"/>
        <v>-1</v>
      </c>
      <c r="X130" s="102" t="s">
        <v>401</v>
      </c>
      <c r="Y130" s="53" t="s">
        <v>422</v>
      </c>
    </row>
    <row r="131" spans="1:25" ht="12.75">
      <c r="A131" s="2">
        <v>145</v>
      </c>
      <c r="B131" s="13"/>
      <c r="C131" s="14"/>
      <c r="D131" s="16">
        <v>33</v>
      </c>
      <c r="E131" s="16">
        <v>44.29000000000087</v>
      </c>
      <c r="F131" s="12">
        <v>3149</v>
      </c>
      <c r="G131" s="13">
        <v>82</v>
      </c>
      <c r="H131" s="13" t="s">
        <v>204</v>
      </c>
      <c r="I131" s="13" t="s">
        <v>11</v>
      </c>
      <c r="J131" s="51">
        <v>594</v>
      </c>
      <c r="K131" s="17" t="s">
        <v>205</v>
      </c>
      <c r="L131" s="116">
        <v>2</v>
      </c>
      <c r="M131" s="75">
        <v>39251475.142</v>
      </c>
      <c r="N131" s="19">
        <v>11.5</v>
      </c>
      <c r="O131" s="57">
        <v>43666149.254</v>
      </c>
      <c r="P131" s="140">
        <f aca="true" t="shared" si="13" ref="P131:P169">-(M131-O131)/M131</f>
        <v>0.11247154650950172</v>
      </c>
      <c r="Q131" s="133"/>
      <c r="R131" s="18">
        <v>50440.621</v>
      </c>
      <c r="S131" s="57">
        <v>9482.795</v>
      </c>
      <c r="T131" s="54">
        <f t="shared" si="12"/>
        <v>-0.8120008276662574</v>
      </c>
      <c r="U131" s="91">
        <f aca="true" t="shared" si="14" ref="U131:U168">R131*2000/M131</f>
        <v>2.570126132458515</v>
      </c>
      <c r="V131" s="92">
        <f aca="true" t="shared" si="15" ref="V131:V168">S131*2000/O131</f>
        <v>0.4343316350081562</v>
      </c>
      <c r="W131" s="63">
        <f aca="true" t="shared" si="16" ref="W131:W168">-(U131-V131)/U131</f>
        <v>-0.831007657747643</v>
      </c>
      <c r="X131" s="102" t="s">
        <v>402</v>
      </c>
      <c r="Y131" s="53" t="s">
        <v>324</v>
      </c>
    </row>
    <row r="132" spans="1:25" ht="12.75">
      <c r="A132" s="2">
        <v>147</v>
      </c>
      <c r="B132" s="13"/>
      <c r="C132" s="14"/>
      <c r="D132" s="16">
        <v>30</v>
      </c>
      <c r="E132" s="16">
        <v>53.36000000000058</v>
      </c>
      <c r="F132" s="12"/>
      <c r="G132" s="13"/>
      <c r="H132" s="13"/>
      <c r="I132" s="13"/>
      <c r="J132" s="51">
        <v>602</v>
      </c>
      <c r="K132" s="17" t="s">
        <v>203</v>
      </c>
      <c r="L132" s="116">
        <v>1</v>
      </c>
      <c r="M132" s="75">
        <v>48024991.091</v>
      </c>
      <c r="N132" s="19">
        <v>12.666666666666666</v>
      </c>
      <c r="O132" s="57">
        <v>39779518.481</v>
      </c>
      <c r="P132" s="140">
        <f t="shared" si="13"/>
        <v>-0.17169128869542302</v>
      </c>
      <c r="Q132" s="133"/>
      <c r="R132" s="18">
        <v>61004.782</v>
      </c>
      <c r="S132" s="57">
        <v>8281.674</v>
      </c>
      <c r="T132" s="54">
        <f t="shared" si="12"/>
        <v>-0.8642454947220367</v>
      </c>
      <c r="U132" s="91">
        <f t="shared" si="14"/>
        <v>2.5405431886246594</v>
      </c>
      <c r="V132" s="92">
        <f t="shared" si="15"/>
        <v>0.41637879573407105</v>
      </c>
      <c r="W132" s="63">
        <f t="shared" si="16"/>
        <v>-0.8361063895318069</v>
      </c>
      <c r="X132" s="102" t="s">
        <v>402</v>
      </c>
      <c r="Y132" s="53" t="s">
        <v>324</v>
      </c>
    </row>
    <row r="133" spans="1:25" ht="12.75">
      <c r="A133" s="2">
        <v>148</v>
      </c>
      <c r="B133" s="13"/>
      <c r="C133" s="14"/>
      <c r="D133" s="21"/>
      <c r="E133" s="14">
        <v>14.709999999999127</v>
      </c>
      <c r="F133" s="12">
        <v>3178</v>
      </c>
      <c r="G133" s="13">
        <v>75</v>
      </c>
      <c r="H133" s="13" t="s">
        <v>207</v>
      </c>
      <c r="I133" s="13" t="s">
        <v>11</v>
      </c>
      <c r="J133" s="51">
        <v>3179</v>
      </c>
      <c r="K133" s="17" t="s">
        <v>206</v>
      </c>
      <c r="L133" s="116">
        <v>2</v>
      </c>
      <c r="M133" s="75">
        <v>10861289.352</v>
      </c>
      <c r="N133" s="19">
        <v>73.66666666666667</v>
      </c>
      <c r="O133" s="57">
        <v>8724519.077</v>
      </c>
      <c r="P133" s="140">
        <f t="shared" si="13"/>
        <v>-0.19673265353220104</v>
      </c>
      <c r="Q133" s="133"/>
      <c r="R133" s="18">
        <v>16741.356</v>
      </c>
      <c r="S133" s="57">
        <v>13242.558</v>
      </c>
      <c r="T133" s="54">
        <f t="shared" si="12"/>
        <v>-0.20899131468203644</v>
      </c>
      <c r="U133" s="91">
        <f t="shared" si="14"/>
        <v>3.0827566520759793</v>
      </c>
      <c r="V133" s="92">
        <f t="shared" si="15"/>
        <v>3.0357107098110827</v>
      </c>
      <c r="W133" s="63">
        <f t="shared" si="16"/>
        <v>-0.015260997728515172</v>
      </c>
      <c r="X133" s="102"/>
      <c r="Y133" s="53" t="s">
        <v>387</v>
      </c>
    </row>
    <row r="134" spans="1:25" ht="12.75">
      <c r="A134" s="2">
        <v>149</v>
      </c>
      <c r="B134" s="13"/>
      <c r="C134" s="14"/>
      <c r="D134" s="16">
        <v>1</v>
      </c>
      <c r="E134" s="14">
        <v>70.19000000000233</v>
      </c>
      <c r="F134" s="12">
        <v>3179</v>
      </c>
      <c r="G134" s="13">
        <v>78</v>
      </c>
      <c r="H134" s="13" t="s">
        <v>209</v>
      </c>
      <c r="I134" s="13" t="s">
        <v>11</v>
      </c>
      <c r="J134" s="51">
        <v>594</v>
      </c>
      <c r="K134" s="17" t="s">
        <v>208</v>
      </c>
      <c r="L134" s="116" t="s">
        <v>433</v>
      </c>
      <c r="M134" s="75">
        <v>50716945.0855</v>
      </c>
      <c r="N134" s="19">
        <v>8</v>
      </c>
      <c r="O134" s="57">
        <v>57486951.493</v>
      </c>
      <c r="P134" s="140">
        <f t="shared" si="13"/>
        <v>0.1334860843074625</v>
      </c>
      <c r="Q134" s="133"/>
      <c r="R134" s="18">
        <v>82123.1155</v>
      </c>
      <c r="S134" s="57">
        <v>865.212</v>
      </c>
      <c r="T134" s="54">
        <f t="shared" si="12"/>
        <v>-0.9894644523075845</v>
      </c>
      <c r="U134" s="91">
        <f t="shared" si="14"/>
        <v>3.238488255219419</v>
      </c>
      <c r="V134" s="92">
        <f t="shared" si="15"/>
        <v>0.0301011613080702</v>
      </c>
      <c r="W134" s="63">
        <f t="shared" si="16"/>
        <v>-0.9907051812648829</v>
      </c>
      <c r="X134" s="102" t="s">
        <v>400</v>
      </c>
      <c r="Y134" s="53" t="s">
        <v>476</v>
      </c>
    </row>
    <row r="135" spans="1:25" ht="12.75" customHeight="1" thickBot="1">
      <c r="A135" s="2">
        <v>150</v>
      </c>
      <c r="B135" s="23"/>
      <c r="C135" s="24"/>
      <c r="D135" s="24">
        <v>40</v>
      </c>
      <c r="E135" s="24">
        <v>35.58999999999651</v>
      </c>
      <c r="F135" s="22">
        <v>8226</v>
      </c>
      <c r="G135" s="23">
        <v>77</v>
      </c>
      <c r="H135" s="23" t="s">
        <v>303</v>
      </c>
      <c r="I135" s="23" t="s">
        <v>11</v>
      </c>
      <c r="J135" s="49">
        <v>1010</v>
      </c>
      <c r="K135" s="27" t="s">
        <v>302</v>
      </c>
      <c r="L135" s="117">
        <v>1</v>
      </c>
      <c r="M135" s="76">
        <v>32977678.211</v>
      </c>
      <c r="N135" s="29">
        <v>27.666666666666668</v>
      </c>
      <c r="O135" s="58">
        <v>26130919.24</v>
      </c>
      <c r="P135" s="141">
        <f t="shared" si="13"/>
        <v>-0.2076179810838291</v>
      </c>
      <c r="Q135" s="134"/>
      <c r="R135" s="28">
        <v>42017.943</v>
      </c>
      <c r="S135" s="58">
        <v>9290.226</v>
      </c>
      <c r="T135" s="55">
        <f t="shared" si="12"/>
        <v>-0.7788986005335863</v>
      </c>
      <c r="U135" s="91">
        <f t="shared" si="14"/>
        <v>2.548265692397019</v>
      </c>
      <c r="V135" s="92">
        <f t="shared" si="15"/>
        <v>0.7110523678615143</v>
      </c>
      <c r="W135" s="63">
        <f t="shared" si="16"/>
        <v>-0.7209661574995876</v>
      </c>
      <c r="X135" s="103" t="s">
        <v>399</v>
      </c>
      <c r="Y135" s="53" t="s">
        <v>325</v>
      </c>
    </row>
    <row r="136" spans="1:25" ht="12.75" customHeight="1">
      <c r="A136" s="2">
        <v>151</v>
      </c>
      <c r="B136" s="4" t="s">
        <v>212</v>
      </c>
      <c r="C136" s="5">
        <v>45</v>
      </c>
      <c r="D136" s="48"/>
      <c r="E136" s="48"/>
      <c r="F136" s="3">
        <v>3297</v>
      </c>
      <c r="G136" s="4">
        <v>86</v>
      </c>
      <c r="H136" s="4" t="s">
        <v>211</v>
      </c>
      <c r="I136" s="4" t="s">
        <v>11</v>
      </c>
      <c r="J136" s="50">
        <v>2866</v>
      </c>
      <c r="K136" s="8" t="s">
        <v>210</v>
      </c>
      <c r="L136" s="118" t="s">
        <v>450</v>
      </c>
      <c r="M136" s="74">
        <v>20551602.027</v>
      </c>
      <c r="N136" s="10">
        <v>64.5</v>
      </c>
      <c r="O136" s="59">
        <v>19854068.633</v>
      </c>
      <c r="P136" s="142">
        <f t="shared" si="13"/>
        <v>-0.033940584927812524</v>
      </c>
      <c r="Q136" s="135"/>
      <c r="R136" s="9">
        <v>18124.752</v>
      </c>
      <c r="S136" s="59">
        <v>1904.221</v>
      </c>
      <c r="T136" s="56">
        <f t="shared" si="12"/>
        <v>-0.8949380934977759</v>
      </c>
      <c r="U136" s="93">
        <f t="shared" si="14"/>
        <v>1.7638286276844322</v>
      </c>
      <c r="V136" s="94">
        <f t="shared" si="15"/>
        <v>0.19182174044013742</v>
      </c>
      <c r="W136" s="64">
        <f t="shared" si="16"/>
        <v>-0.8912469514161574</v>
      </c>
      <c r="X136" s="102" t="s">
        <v>399</v>
      </c>
      <c r="Y136" s="53" t="s">
        <v>326</v>
      </c>
    </row>
    <row r="137" spans="1:25" ht="12.75" customHeight="1">
      <c r="A137" s="2">
        <v>152</v>
      </c>
      <c r="B137" s="13"/>
      <c r="C137" s="14"/>
      <c r="D137" s="21"/>
      <c r="E137" s="21"/>
      <c r="F137" s="12"/>
      <c r="G137" s="13"/>
      <c r="H137" s="13"/>
      <c r="I137" s="13"/>
      <c r="J137" s="51">
        <v>3935</v>
      </c>
      <c r="K137" s="17" t="s">
        <v>213</v>
      </c>
      <c r="L137" s="116" t="s">
        <v>451</v>
      </c>
      <c r="M137" s="75">
        <v>20554208.213</v>
      </c>
      <c r="N137" s="19">
        <v>78</v>
      </c>
      <c r="O137" s="57">
        <v>21750199.369</v>
      </c>
      <c r="P137" s="140">
        <f t="shared" si="13"/>
        <v>0.058187167494176024</v>
      </c>
      <c r="Q137" s="133"/>
      <c r="R137" s="18">
        <v>18253.284</v>
      </c>
      <c r="S137" s="57">
        <v>1979.291</v>
      </c>
      <c r="T137" s="54">
        <f t="shared" si="12"/>
        <v>-0.8915652109505336</v>
      </c>
      <c r="U137" s="91">
        <f t="shared" si="14"/>
        <v>1.7761116177129388</v>
      </c>
      <c r="V137" s="92">
        <f t="shared" si="15"/>
        <v>0.18200210181255005</v>
      </c>
      <c r="W137" s="63">
        <f t="shared" si="16"/>
        <v>-0.8975277792243089</v>
      </c>
      <c r="X137" s="102" t="s">
        <v>399</v>
      </c>
      <c r="Y137" s="53" t="s">
        <v>326</v>
      </c>
    </row>
    <row r="138" spans="1:25" ht="12.75" customHeight="1">
      <c r="A138" s="2">
        <v>153</v>
      </c>
      <c r="B138" s="13"/>
      <c r="C138" s="14"/>
      <c r="D138" s="21"/>
      <c r="E138" s="14">
        <v>22.359999999996944</v>
      </c>
      <c r="F138" s="12">
        <v>3298</v>
      </c>
      <c r="G138" s="13">
        <v>87</v>
      </c>
      <c r="H138" s="13" t="s">
        <v>215</v>
      </c>
      <c r="I138" s="13" t="s">
        <v>11</v>
      </c>
      <c r="J138" s="51">
        <v>2712</v>
      </c>
      <c r="K138" s="17" t="s">
        <v>214</v>
      </c>
      <c r="L138" s="116" t="s">
        <v>452</v>
      </c>
      <c r="M138" s="75">
        <v>45772402.527</v>
      </c>
      <c r="N138" s="19">
        <v>55.333333333333336</v>
      </c>
      <c r="O138" s="57">
        <v>26036850.68</v>
      </c>
      <c r="P138" s="140">
        <f t="shared" si="13"/>
        <v>-0.43116705170453945</v>
      </c>
      <c r="Q138" s="133"/>
      <c r="R138" s="18">
        <v>25544.233</v>
      </c>
      <c r="S138" s="57">
        <v>606.805</v>
      </c>
      <c r="T138" s="54">
        <f t="shared" si="12"/>
        <v>-0.9762449316837972</v>
      </c>
      <c r="U138" s="91">
        <f t="shared" si="14"/>
        <v>1.1161412375036286</v>
      </c>
      <c r="V138" s="92">
        <f t="shared" si="15"/>
        <v>0.046611243998577176</v>
      </c>
      <c r="W138" s="63">
        <f t="shared" si="16"/>
        <v>-0.9582389374817579</v>
      </c>
      <c r="X138" s="102" t="s">
        <v>399</v>
      </c>
      <c r="Y138" s="53" t="s">
        <v>327</v>
      </c>
    </row>
    <row r="139" spans="1:25" ht="12.75">
      <c r="A139" s="2">
        <v>154</v>
      </c>
      <c r="B139" s="13"/>
      <c r="C139" s="14"/>
      <c r="D139" s="15"/>
      <c r="E139" s="21"/>
      <c r="F139" s="12">
        <v>3319</v>
      </c>
      <c r="G139" s="13">
        <v>85</v>
      </c>
      <c r="H139" s="13" t="s">
        <v>217</v>
      </c>
      <c r="I139" s="13" t="s">
        <v>11</v>
      </c>
      <c r="J139" s="51">
        <v>6113</v>
      </c>
      <c r="K139" s="17" t="s">
        <v>218</v>
      </c>
      <c r="L139" s="116">
        <v>4</v>
      </c>
      <c r="M139" s="75">
        <v>11114611.644</v>
      </c>
      <c r="N139" s="19">
        <v>88.5</v>
      </c>
      <c r="O139" s="57">
        <v>2495914.197</v>
      </c>
      <c r="P139" s="140">
        <f t="shared" si="13"/>
        <v>-0.7754384699219455</v>
      </c>
      <c r="Q139" s="133"/>
      <c r="R139" s="18">
        <v>12168.842</v>
      </c>
      <c r="S139" s="57">
        <v>3308.022</v>
      </c>
      <c r="T139" s="54">
        <f t="shared" si="12"/>
        <v>-0.7281563849707309</v>
      </c>
      <c r="U139" s="91">
        <f t="shared" si="14"/>
        <v>2.1897016989467386</v>
      </c>
      <c r="V139" s="92">
        <f t="shared" si="15"/>
        <v>2.65074977655572</v>
      </c>
      <c r="W139" s="63">
        <f t="shared" si="16"/>
        <v>0.21055291587468222</v>
      </c>
      <c r="X139" s="102"/>
      <c r="Y139" s="53" t="s">
        <v>463</v>
      </c>
    </row>
    <row r="140" spans="1:25" ht="12.75">
      <c r="A140" s="2">
        <v>155</v>
      </c>
      <c r="B140" s="13"/>
      <c r="C140" s="14"/>
      <c r="D140" s="21"/>
      <c r="E140" s="21"/>
      <c r="F140" s="12"/>
      <c r="G140" s="13"/>
      <c r="H140" s="13"/>
      <c r="I140" s="13"/>
      <c r="J140" s="51">
        <v>8226</v>
      </c>
      <c r="K140" s="17" t="s">
        <v>216</v>
      </c>
      <c r="L140" s="116">
        <v>3</v>
      </c>
      <c r="M140" s="75">
        <v>10289773.32</v>
      </c>
      <c r="N140" s="19">
        <v>100</v>
      </c>
      <c r="O140" s="57">
        <v>2347800.026</v>
      </c>
      <c r="P140" s="140">
        <f t="shared" si="13"/>
        <v>-0.7718317058125436</v>
      </c>
      <c r="Q140" s="133"/>
      <c r="R140" s="18">
        <v>11394.44</v>
      </c>
      <c r="S140" s="57">
        <v>3188.81</v>
      </c>
      <c r="T140" s="54">
        <f t="shared" si="12"/>
        <v>-0.7201433330641963</v>
      </c>
      <c r="U140" s="91">
        <f t="shared" si="14"/>
        <v>2.214711567620811</v>
      </c>
      <c r="V140" s="92">
        <f t="shared" si="15"/>
        <v>2.7164238561091145</v>
      </c>
      <c r="W140" s="63">
        <f t="shared" si="16"/>
        <v>0.2265361755559329</v>
      </c>
      <c r="X140" s="102"/>
      <c r="Y140" s="53" t="s">
        <v>463</v>
      </c>
    </row>
    <row r="141" spans="1:24" ht="13.5" thickBot="1">
      <c r="A141" s="2">
        <v>156</v>
      </c>
      <c r="B141" s="23"/>
      <c r="C141" s="24"/>
      <c r="D141" s="26"/>
      <c r="E141" s="25"/>
      <c r="F141" s="22">
        <v>6249</v>
      </c>
      <c r="G141" s="23">
        <v>88</v>
      </c>
      <c r="H141" s="23" t="s">
        <v>280</v>
      </c>
      <c r="I141" s="23" t="s">
        <v>11</v>
      </c>
      <c r="J141" s="49">
        <v>3131</v>
      </c>
      <c r="K141" s="27" t="s">
        <v>279</v>
      </c>
      <c r="L141" s="117">
        <v>1</v>
      </c>
      <c r="M141" s="76">
        <v>19172525.919</v>
      </c>
      <c r="N141" s="29">
        <v>70</v>
      </c>
      <c r="O141" s="58">
        <v>15521567.497</v>
      </c>
      <c r="P141" s="141">
        <f t="shared" si="13"/>
        <v>-0.19042657380798717</v>
      </c>
      <c r="Q141" s="134"/>
      <c r="R141" s="28">
        <v>18028.095</v>
      </c>
      <c r="S141" s="58">
        <v>274.865</v>
      </c>
      <c r="T141" s="55">
        <f t="shared" si="12"/>
        <v>-0.9847535194373004</v>
      </c>
      <c r="U141" s="95">
        <f t="shared" si="14"/>
        <v>1.880617616704759</v>
      </c>
      <c r="V141" s="96">
        <f t="shared" si="15"/>
        <v>0.03541717034096276</v>
      </c>
      <c r="W141" s="65">
        <f t="shared" si="16"/>
        <v>-0.9811672665265037</v>
      </c>
      <c r="X141" s="102" t="s">
        <v>402</v>
      </c>
    </row>
    <row r="142" spans="1:25" ht="12.75">
      <c r="A142" s="2">
        <v>158</v>
      </c>
      <c r="B142" s="4" t="s">
        <v>221</v>
      </c>
      <c r="C142" s="5">
        <v>47</v>
      </c>
      <c r="D142" s="48"/>
      <c r="E142" s="48"/>
      <c r="F142" s="3">
        <v>3403</v>
      </c>
      <c r="G142" s="4">
        <v>89</v>
      </c>
      <c r="H142" s="4" t="s">
        <v>220</v>
      </c>
      <c r="I142" s="4" t="s">
        <v>11</v>
      </c>
      <c r="J142" s="50">
        <v>6019</v>
      </c>
      <c r="K142" s="8" t="s">
        <v>219</v>
      </c>
      <c r="L142" s="118" t="s">
        <v>437</v>
      </c>
      <c r="M142" s="74">
        <v>37725532.25</v>
      </c>
      <c r="N142" s="10">
        <v>85</v>
      </c>
      <c r="O142" s="59">
        <v>40549532.807</v>
      </c>
      <c r="P142" s="142">
        <f t="shared" si="13"/>
        <v>0.07485648017596878</v>
      </c>
      <c r="Q142" s="135"/>
      <c r="R142" s="9">
        <v>20226.352</v>
      </c>
      <c r="S142" s="59">
        <v>12405.411</v>
      </c>
      <c r="T142" s="56">
        <f t="shared" si="12"/>
        <v>-0.38667086383150057</v>
      </c>
      <c r="U142" s="91">
        <f t="shared" si="14"/>
        <v>1.0722898150761013</v>
      </c>
      <c r="V142" s="92">
        <f t="shared" si="15"/>
        <v>0.6118645587876403</v>
      </c>
      <c r="W142" s="63">
        <f t="shared" si="16"/>
        <v>-0.42938508770204464</v>
      </c>
      <c r="X142" s="113"/>
      <c r="Y142" s="53" t="s">
        <v>388</v>
      </c>
    </row>
    <row r="143" spans="1:25" ht="12.75">
      <c r="A143" s="2">
        <v>159</v>
      </c>
      <c r="B143" s="13"/>
      <c r="C143" s="14"/>
      <c r="D143" s="21"/>
      <c r="E143" s="21"/>
      <c r="F143" s="12">
        <v>3405</v>
      </c>
      <c r="G143" s="13">
        <v>90</v>
      </c>
      <c r="H143" s="13" t="s">
        <v>223</v>
      </c>
      <c r="I143" s="13" t="s">
        <v>11</v>
      </c>
      <c r="J143" s="51">
        <v>1572</v>
      </c>
      <c r="K143" s="17" t="s">
        <v>222</v>
      </c>
      <c r="L143" s="116" t="s">
        <v>437</v>
      </c>
      <c r="M143" s="75">
        <v>28305401.4</v>
      </c>
      <c r="N143" s="19">
        <v>39</v>
      </c>
      <c r="O143" s="57">
        <v>11862145.93</v>
      </c>
      <c r="P143" s="140">
        <f t="shared" si="13"/>
        <v>-0.5809228859761021</v>
      </c>
      <c r="Q143" s="133"/>
      <c r="R143" s="18">
        <v>19665.589</v>
      </c>
      <c r="S143" s="57">
        <v>7194.867</v>
      </c>
      <c r="T143" s="54">
        <f t="shared" si="12"/>
        <v>-0.6341392571562439</v>
      </c>
      <c r="U143" s="91">
        <f t="shared" si="14"/>
        <v>1.3895290670564382</v>
      </c>
      <c r="V143" s="92">
        <f t="shared" si="15"/>
        <v>1.2130801698879454</v>
      </c>
      <c r="W143" s="63">
        <f t="shared" si="16"/>
        <v>-0.12698467513333853</v>
      </c>
      <c r="X143" s="102" t="s">
        <v>423</v>
      </c>
      <c r="Y143" s="53" t="s">
        <v>424</v>
      </c>
    </row>
    <row r="144" spans="1:25" ht="12.75">
      <c r="A144" s="2">
        <v>161</v>
      </c>
      <c r="B144" s="13"/>
      <c r="C144" s="14"/>
      <c r="D144" s="14">
        <v>31</v>
      </c>
      <c r="E144" s="14">
        <v>92</v>
      </c>
      <c r="F144" s="12">
        <v>3406</v>
      </c>
      <c r="G144" s="13">
        <v>91</v>
      </c>
      <c r="H144" s="13" t="s">
        <v>225</v>
      </c>
      <c r="I144" s="13" t="s">
        <v>11</v>
      </c>
      <c r="J144" s="51">
        <v>703</v>
      </c>
      <c r="K144" s="17" t="s">
        <v>224</v>
      </c>
      <c r="L144" s="122" t="s">
        <v>453</v>
      </c>
      <c r="M144" s="75">
        <v>92037608.213</v>
      </c>
      <c r="N144" s="19">
        <v>21.333333333333332</v>
      </c>
      <c r="O144" s="57">
        <v>57870076.980000004</v>
      </c>
      <c r="P144" s="140">
        <f t="shared" si="13"/>
        <v>-0.3712344540063129</v>
      </c>
      <c r="Q144" s="133"/>
      <c r="R144" s="18">
        <v>108788.12200000002</v>
      </c>
      <c r="S144" s="57">
        <v>36575.199</v>
      </c>
      <c r="T144" s="54">
        <f t="shared" si="12"/>
        <v>-0.6637941870161156</v>
      </c>
      <c r="U144" s="91">
        <f t="shared" si="14"/>
        <v>2.363992809292366</v>
      </c>
      <c r="V144" s="92">
        <f t="shared" si="15"/>
        <v>1.264045285878588</v>
      </c>
      <c r="W144" s="63">
        <f t="shared" si="16"/>
        <v>-0.4652922458520653</v>
      </c>
      <c r="X144" s="102"/>
      <c r="Y144" s="53" t="s">
        <v>328</v>
      </c>
    </row>
    <row r="145" spans="1:25" ht="12.75">
      <c r="A145" s="2">
        <v>162</v>
      </c>
      <c r="B145" s="13"/>
      <c r="C145" s="14"/>
      <c r="D145" s="14">
        <v>25</v>
      </c>
      <c r="E145" s="16">
        <v>33.0199999999968</v>
      </c>
      <c r="F145" s="12">
        <v>3407</v>
      </c>
      <c r="G145" s="13">
        <v>92</v>
      </c>
      <c r="H145" s="13" t="s">
        <v>227</v>
      </c>
      <c r="I145" s="13" t="s">
        <v>11</v>
      </c>
      <c r="J145" s="51">
        <v>3140</v>
      </c>
      <c r="K145" s="17" t="s">
        <v>226</v>
      </c>
      <c r="L145" s="116" t="s">
        <v>449</v>
      </c>
      <c r="M145" s="75">
        <v>52299766.03699999</v>
      </c>
      <c r="N145" s="19">
        <v>72</v>
      </c>
      <c r="O145" s="57">
        <v>29593458.347000003</v>
      </c>
      <c r="P145" s="140">
        <f t="shared" si="13"/>
        <v>-0.4341569649458123</v>
      </c>
      <c r="Q145" s="133"/>
      <c r="R145" s="18">
        <v>38076.055</v>
      </c>
      <c r="S145" s="57">
        <v>14337.006</v>
      </c>
      <c r="T145" s="54">
        <f t="shared" si="12"/>
        <v>-0.6234639854365165</v>
      </c>
      <c r="U145" s="91">
        <f t="shared" si="14"/>
        <v>1.456069802417958</v>
      </c>
      <c r="V145" s="92">
        <f t="shared" si="15"/>
        <v>0.9689307570538402</v>
      </c>
      <c r="W145" s="63">
        <f t="shared" si="16"/>
        <v>-0.3345574810734841</v>
      </c>
      <c r="X145" s="102" t="s">
        <v>399</v>
      </c>
      <c r="Y145" s="53" t="s">
        <v>329</v>
      </c>
    </row>
    <row r="146" spans="1:25" ht="13.5" thickBot="1">
      <c r="A146" s="2">
        <v>163</v>
      </c>
      <c r="B146" s="23"/>
      <c r="C146" s="24"/>
      <c r="D146" s="24">
        <v>37</v>
      </c>
      <c r="E146" s="24">
        <v>34.30000000000291</v>
      </c>
      <c r="F146" s="22"/>
      <c r="G146" s="23"/>
      <c r="H146" s="23"/>
      <c r="I146" s="23"/>
      <c r="J146" s="49">
        <v>6004</v>
      </c>
      <c r="K146" s="27" t="s">
        <v>228</v>
      </c>
      <c r="L146" s="117" t="s">
        <v>454</v>
      </c>
      <c r="M146" s="76">
        <v>54427414.409</v>
      </c>
      <c r="N146" s="29">
        <v>82</v>
      </c>
      <c r="O146" s="58">
        <v>23076290.817999996</v>
      </c>
      <c r="P146" s="141">
        <f t="shared" si="13"/>
        <v>-0.5760171401016589</v>
      </c>
      <c r="Q146" s="134"/>
      <c r="R146" s="28">
        <v>39494.914000000004</v>
      </c>
      <c r="S146" s="58">
        <v>11720.665</v>
      </c>
      <c r="T146" s="55">
        <f t="shared" si="12"/>
        <v>-0.7032360926270153</v>
      </c>
      <c r="U146" s="91">
        <f t="shared" si="14"/>
        <v>1.451287533271807</v>
      </c>
      <c r="V146" s="92">
        <f t="shared" si="15"/>
        <v>1.015818797954967</v>
      </c>
      <c r="W146" s="63">
        <f t="shared" si="16"/>
        <v>-0.3000568290799769</v>
      </c>
      <c r="X146" s="103" t="s">
        <v>399</v>
      </c>
      <c r="Y146" s="53" t="s">
        <v>329</v>
      </c>
    </row>
    <row r="147" spans="1:25" ht="12.75">
      <c r="A147" s="2">
        <v>164</v>
      </c>
      <c r="B147" s="4" t="s">
        <v>231</v>
      </c>
      <c r="C147" s="5">
        <v>51</v>
      </c>
      <c r="D147" s="48"/>
      <c r="E147" s="48"/>
      <c r="F147" s="3">
        <v>3775</v>
      </c>
      <c r="G147" s="4">
        <v>95</v>
      </c>
      <c r="H147" s="4" t="s">
        <v>230</v>
      </c>
      <c r="I147" s="4" t="s">
        <v>11</v>
      </c>
      <c r="J147" s="50">
        <v>1702</v>
      </c>
      <c r="K147" s="8" t="s">
        <v>229</v>
      </c>
      <c r="L147" s="118" t="s">
        <v>433</v>
      </c>
      <c r="M147" s="74">
        <v>27940131.7</v>
      </c>
      <c r="N147" s="10">
        <v>47</v>
      </c>
      <c r="O147" s="59">
        <v>8453287.763</v>
      </c>
      <c r="P147" s="142">
        <f t="shared" si="13"/>
        <v>-0.6974499671739199</v>
      </c>
      <c r="Q147" s="135"/>
      <c r="R147" s="9">
        <v>17657.756</v>
      </c>
      <c r="S147" s="59">
        <v>3620.876</v>
      </c>
      <c r="T147" s="56">
        <f t="shared" si="12"/>
        <v>-0.7949413277655439</v>
      </c>
      <c r="U147" s="93">
        <f t="shared" si="14"/>
        <v>1.2639708495003266</v>
      </c>
      <c r="V147" s="94">
        <f t="shared" si="15"/>
        <v>0.8566787506864623</v>
      </c>
      <c r="W147" s="64">
        <f t="shared" si="16"/>
        <v>-0.32223219307223355</v>
      </c>
      <c r="X147" s="102"/>
      <c r="Y147" s="53" t="s">
        <v>389</v>
      </c>
    </row>
    <row r="148" spans="1:24" ht="12.75">
      <c r="A148" s="2">
        <v>165</v>
      </c>
      <c r="B148" s="13"/>
      <c r="C148" s="14"/>
      <c r="D148" s="16">
        <v>27</v>
      </c>
      <c r="E148" s="16">
        <v>35.92000000000553</v>
      </c>
      <c r="F148" s="12">
        <v>3797</v>
      </c>
      <c r="G148" s="13">
        <v>94</v>
      </c>
      <c r="H148" s="13" t="s">
        <v>233</v>
      </c>
      <c r="I148" s="13" t="s">
        <v>11</v>
      </c>
      <c r="J148" s="51">
        <v>1356</v>
      </c>
      <c r="K148" s="17" t="s">
        <v>235</v>
      </c>
      <c r="L148" s="116">
        <v>6</v>
      </c>
      <c r="M148" s="75">
        <v>46648051.375</v>
      </c>
      <c r="N148" s="19">
        <v>32.333333333333336</v>
      </c>
      <c r="O148" s="57">
        <v>33852567.25</v>
      </c>
      <c r="P148" s="140">
        <f t="shared" si="13"/>
        <v>-0.27429836290776893</v>
      </c>
      <c r="Q148" s="133"/>
      <c r="R148" s="18">
        <v>40923.809</v>
      </c>
      <c r="S148" s="57">
        <v>1265.688</v>
      </c>
      <c r="T148" s="54">
        <f t="shared" si="12"/>
        <v>-0.9690720871070432</v>
      </c>
      <c r="U148" s="91">
        <f t="shared" si="14"/>
        <v>1.7545774279408473</v>
      </c>
      <c r="V148" s="92">
        <f t="shared" si="15"/>
        <v>0.07477648537866799</v>
      </c>
      <c r="W148" s="63">
        <f t="shared" si="16"/>
        <v>-0.9573820543978928</v>
      </c>
      <c r="X148" s="102" t="s">
        <v>402</v>
      </c>
    </row>
    <row r="149" spans="1:25" ht="12.75">
      <c r="A149" s="2">
        <v>166</v>
      </c>
      <c r="B149" s="13"/>
      <c r="C149" s="14"/>
      <c r="D149" s="16">
        <v>50</v>
      </c>
      <c r="E149" s="16">
        <v>17.5</v>
      </c>
      <c r="F149" s="12"/>
      <c r="G149" s="13"/>
      <c r="H149" s="13"/>
      <c r="I149" s="13"/>
      <c r="J149" s="51">
        <v>2850</v>
      </c>
      <c r="K149" s="17" t="s">
        <v>234</v>
      </c>
      <c r="L149" s="116">
        <v>5</v>
      </c>
      <c r="M149" s="75">
        <v>22584280</v>
      </c>
      <c r="N149" s="19">
        <v>61.25</v>
      </c>
      <c r="O149" s="57">
        <v>12637984.329</v>
      </c>
      <c r="P149" s="140">
        <f t="shared" si="13"/>
        <v>-0.44040791519587963</v>
      </c>
      <c r="Q149" s="133"/>
      <c r="R149" s="18">
        <v>20270.372</v>
      </c>
      <c r="S149" s="57">
        <v>7386.431</v>
      </c>
      <c r="T149" s="54">
        <f t="shared" si="12"/>
        <v>-0.6356045661125508</v>
      </c>
      <c r="U149" s="91">
        <f t="shared" si="14"/>
        <v>1.7950868480199502</v>
      </c>
      <c r="V149" s="92">
        <f t="shared" si="15"/>
        <v>1.1689254880702107</v>
      </c>
      <c r="W149" s="63">
        <f t="shared" si="16"/>
        <v>-0.3488195351887401</v>
      </c>
      <c r="X149" s="102" t="s">
        <v>399</v>
      </c>
      <c r="Y149" s="53" t="s">
        <v>377</v>
      </c>
    </row>
    <row r="150" spans="1:25" ht="12.75">
      <c r="A150" s="2">
        <v>167</v>
      </c>
      <c r="B150" s="13"/>
      <c r="C150" s="14"/>
      <c r="D150" s="21"/>
      <c r="E150" s="21"/>
      <c r="F150" s="12"/>
      <c r="G150" s="13"/>
      <c r="H150" s="13"/>
      <c r="I150" s="13"/>
      <c r="J150" s="51">
        <v>6166</v>
      </c>
      <c r="K150" s="17" t="s">
        <v>232</v>
      </c>
      <c r="L150" s="116">
        <v>4</v>
      </c>
      <c r="M150" s="75">
        <v>10708220.6</v>
      </c>
      <c r="N150" s="19">
        <v>90</v>
      </c>
      <c r="O150" s="57">
        <v>6658415.532</v>
      </c>
      <c r="P150" s="140">
        <f t="shared" si="13"/>
        <v>-0.3781958944700859</v>
      </c>
      <c r="Q150" s="133"/>
      <c r="R150" s="18">
        <v>9475.773</v>
      </c>
      <c r="S150" s="57">
        <v>5722.7</v>
      </c>
      <c r="T150" s="54">
        <f t="shared" si="12"/>
        <v>-0.3960703786382388</v>
      </c>
      <c r="U150" s="91">
        <f t="shared" si="14"/>
        <v>1.7698128109165028</v>
      </c>
      <c r="V150" s="92">
        <f t="shared" si="15"/>
        <v>1.7189374776918025</v>
      </c>
      <c r="W150" s="63">
        <f t="shared" si="16"/>
        <v>-0.02874616621085161</v>
      </c>
      <c r="X150" s="102" t="s">
        <v>399</v>
      </c>
      <c r="Y150" s="53" t="s">
        <v>376</v>
      </c>
    </row>
    <row r="151" spans="1:25" ht="12.75">
      <c r="A151" s="2">
        <v>168</v>
      </c>
      <c r="B151" s="13"/>
      <c r="C151" s="14"/>
      <c r="D151" s="15"/>
      <c r="E151" s="15"/>
      <c r="F151" s="12">
        <v>3803</v>
      </c>
      <c r="G151" s="13">
        <v>93</v>
      </c>
      <c r="H151" s="13" t="s">
        <v>237</v>
      </c>
      <c r="I151" s="13" t="s">
        <v>11</v>
      </c>
      <c r="J151" s="51">
        <v>2709</v>
      </c>
      <c r="K151" s="17" t="s">
        <v>236</v>
      </c>
      <c r="L151" s="116">
        <v>3</v>
      </c>
      <c r="M151" s="75">
        <v>11600237.625</v>
      </c>
      <c r="N151" s="19">
        <v>55</v>
      </c>
      <c r="O151" s="57">
        <v>8210746.589</v>
      </c>
      <c r="P151" s="140">
        <f t="shared" si="13"/>
        <v>-0.29219151758539946</v>
      </c>
      <c r="Q151" s="133"/>
      <c r="R151" s="18">
        <v>9557.934</v>
      </c>
      <c r="S151" s="57">
        <v>4761.341</v>
      </c>
      <c r="T151" s="54">
        <f t="shared" si="12"/>
        <v>-0.5018441223804223</v>
      </c>
      <c r="U151" s="91">
        <f t="shared" si="14"/>
        <v>1.6478858983718447</v>
      </c>
      <c r="V151" s="92">
        <f t="shared" si="15"/>
        <v>1.1597827185115674</v>
      </c>
      <c r="W151" s="63">
        <f t="shared" si="16"/>
        <v>-0.2961996217957422</v>
      </c>
      <c r="X151" s="102"/>
      <c r="Y151" s="53" t="s">
        <v>390</v>
      </c>
    </row>
    <row r="152" spans="1:25" ht="12.75">
      <c r="A152" s="2">
        <v>171</v>
      </c>
      <c r="B152" s="13"/>
      <c r="C152" s="14"/>
      <c r="D152" s="15"/>
      <c r="E152" s="21"/>
      <c r="F152" s="12"/>
      <c r="G152" s="13"/>
      <c r="H152" s="13"/>
      <c r="I152" s="13"/>
      <c r="J152" s="51">
        <v>2712</v>
      </c>
      <c r="K152" s="17" t="s">
        <v>238</v>
      </c>
      <c r="L152" s="116">
        <v>4</v>
      </c>
      <c r="M152" s="75">
        <v>12880910.6</v>
      </c>
      <c r="N152" s="19">
        <v>55</v>
      </c>
      <c r="O152" s="57">
        <v>12777102.496</v>
      </c>
      <c r="P152" s="140">
        <f t="shared" si="13"/>
        <v>-0.008059065637797399</v>
      </c>
      <c r="Q152" s="133"/>
      <c r="R152" s="18">
        <v>10973.856</v>
      </c>
      <c r="S152" s="57">
        <v>7849.941</v>
      </c>
      <c r="T152" s="54">
        <f t="shared" si="12"/>
        <v>-0.28466885295378397</v>
      </c>
      <c r="U152" s="91">
        <f t="shared" si="14"/>
        <v>1.703894443611774</v>
      </c>
      <c r="V152" s="92">
        <f t="shared" si="15"/>
        <v>1.2287513546138498</v>
      </c>
      <c r="W152" s="63">
        <f t="shared" si="16"/>
        <v>-0.27885711511022676</v>
      </c>
      <c r="X152" s="102"/>
      <c r="Y152" s="53" t="s">
        <v>390</v>
      </c>
    </row>
    <row r="153" spans="1:25" ht="12.75">
      <c r="A153" s="2">
        <v>172</v>
      </c>
      <c r="B153" s="13"/>
      <c r="C153" s="14"/>
      <c r="D153" s="16">
        <v>85</v>
      </c>
      <c r="E153" s="16">
        <v>18.850000000002183</v>
      </c>
      <c r="F153" s="12">
        <v>3809</v>
      </c>
      <c r="G153" s="13">
        <v>96</v>
      </c>
      <c r="H153" s="13" t="s">
        <v>240</v>
      </c>
      <c r="I153" s="13" t="s">
        <v>11</v>
      </c>
      <c r="J153" s="51">
        <v>1733</v>
      </c>
      <c r="K153" s="17" t="s">
        <v>241</v>
      </c>
      <c r="L153" s="116" t="s">
        <v>433</v>
      </c>
      <c r="M153" s="75">
        <v>19979054.299000002</v>
      </c>
      <c r="N153" s="19">
        <v>47.4</v>
      </c>
      <c r="O153" s="57">
        <v>11859012.115</v>
      </c>
      <c r="P153" s="140">
        <f t="shared" si="13"/>
        <v>-0.4064277549116241</v>
      </c>
      <c r="Q153" s="133"/>
      <c r="R153" s="18">
        <v>22463.864999999998</v>
      </c>
      <c r="S153" s="57">
        <v>13186.902999999998</v>
      </c>
      <c r="T153" s="54">
        <f t="shared" si="12"/>
        <v>-0.4129726563082533</v>
      </c>
      <c r="U153" s="91">
        <f t="shared" si="14"/>
        <v>2.2487415734311673</v>
      </c>
      <c r="V153" s="92">
        <f t="shared" si="15"/>
        <v>2.2239462903188034</v>
      </c>
      <c r="W153" s="63">
        <f t="shared" si="16"/>
        <v>-0.011026292840991436</v>
      </c>
      <c r="X153" s="102"/>
      <c r="Y153" s="53" t="s">
        <v>462</v>
      </c>
    </row>
    <row r="154" spans="1:25" ht="13.5" thickBot="1">
      <c r="A154" s="2">
        <v>173</v>
      </c>
      <c r="B154" s="23"/>
      <c r="C154" s="24"/>
      <c r="D154" s="26"/>
      <c r="E154" s="24">
        <v>9.289999999999054</v>
      </c>
      <c r="F154" s="22"/>
      <c r="G154" s="23"/>
      <c r="H154" s="23"/>
      <c r="I154" s="23"/>
      <c r="J154" s="49">
        <v>2364</v>
      </c>
      <c r="K154" s="27" t="s">
        <v>239</v>
      </c>
      <c r="L154" s="117">
        <v>3</v>
      </c>
      <c r="M154" s="76">
        <v>25772283.15</v>
      </c>
      <c r="N154" s="29">
        <v>48.333333333333336</v>
      </c>
      <c r="O154" s="58">
        <v>2072165.137</v>
      </c>
      <c r="P154" s="141">
        <f t="shared" si="13"/>
        <v>-0.9195971453153927</v>
      </c>
      <c r="Q154" s="134"/>
      <c r="R154" s="28">
        <v>10566.685</v>
      </c>
      <c r="S154" s="58">
        <v>754.788</v>
      </c>
      <c r="T154" s="55">
        <f t="shared" si="12"/>
        <v>-0.9285690829243041</v>
      </c>
      <c r="U154" s="95">
        <f t="shared" si="14"/>
        <v>0.8200037954340107</v>
      </c>
      <c r="V154" s="96">
        <f t="shared" si="15"/>
        <v>0.728501784459855</v>
      </c>
      <c r="W154" s="65">
        <f t="shared" si="16"/>
        <v>-0.11158730177062849</v>
      </c>
      <c r="X154" s="102"/>
      <c r="Y154" s="53"/>
    </row>
    <row r="155" spans="1:25" ht="12.75">
      <c r="A155" s="2">
        <v>175</v>
      </c>
      <c r="B155" s="4" t="s">
        <v>244</v>
      </c>
      <c r="C155" s="5">
        <v>54</v>
      </c>
      <c r="D155" s="7">
        <v>10</v>
      </c>
      <c r="E155" s="5">
        <v>55.75</v>
      </c>
      <c r="F155" s="3">
        <v>3935</v>
      </c>
      <c r="G155" s="4">
        <v>98</v>
      </c>
      <c r="H155" s="4" t="s">
        <v>243</v>
      </c>
      <c r="I155" s="4" t="s">
        <v>11</v>
      </c>
      <c r="J155" s="50">
        <v>861</v>
      </c>
      <c r="K155" s="8" t="s">
        <v>245</v>
      </c>
      <c r="L155" s="118" t="s">
        <v>433</v>
      </c>
      <c r="M155" s="74">
        <v>100130697.1</v>
      </c>
      <c r="N155" s="10">
        <v>22.5</v>
      </c>
      <c r="O155" s="59">
        <v>89013981.889</v>
      </c>
      <c r="P155" s="142">
        <f t="shared" si="13"/>
        <v>-0.11102204951092862</v>
      </c>
      <c r="Q155" s="135"/>
      <c r="R155" s="9">
        <v>63884.46000000001</v>
      </c>
      <c r="S155" s="59">
        <v>6642.715</v>
      </c>
      <c r="T155" s="56">
        <f t="shared" si="12"/>
        <v>-0.8960198614811803</v>
      </c>
      <c r="U155" s="91">
        <f t="shared" si="14"/>
        <v>1.27602147693427</v>
      </c>
      <c r="V155" s="92">
        <f t="shared" si="15"/>
        <v>0.14925104706097594</v>
      </c>
      <c r="W155" s="63">
        <f t="shared" si="16"/>
        <v>-0.8830340634864846</v>
      </c>
      <c r="X155" s="113" t="s">
        <v>399</v>
      </c>
      <c r="Y155" s="53" t="s">
        <v>330</v>
      </c>
    </row>
    <row r="156" spans="1:25" ht="12.75">
      <c r="A156" s="2">
        <v>176</v>
      </c>
      <c r="B156" s="13"/>
      <c r="C156" s="14"/>
      <c r="D156" s="14">
        <v>9</v>
      </c>
      <c r="E156" s="14">
        <v>37.19000000000233</v>
      </c>
      <c r="F156" s="12"/>
      <c r="G156" s="13"/>
      <c r="H156" s="13"/>
      <c r="I156" s="13"/>
      <c r="J156" s="51">
        <v>1378</v>
      </c>
      <c r="K156" s="17" t="s">
        <v>242</v>
      </c>
      <c r="L156" s="116">
        <v>3</v>
      </c>
      <c r="M156" s="75">
        <v>69737189.65</v>
      </c>
      <c r="N156" s="19">
        <v>33.833333333333336</v>
      </c>
      <c r="O156" s="57">
        <v>62643662.228</v>
      </c>
      <c r="P156" s="140">
        <f t="shared" si="13"/>
        <v>-0.10171799950071554</v>
      </c>
      <c r="Q156" s="133"/>
      <c r="R156" s="18">
        <v>43734.477</v>
      </c>
      <c r="S156" s="57">
        <v>1967.57</v>
      </c>
      <c r="T156" s="54">
        <f t="shared" si="12"/>
        <v>-0.955011008820341</v>
      </c>
      <c r="U156" s="91">
        <f t="shared" si="14"/>
        <v>1.2542655423740607</v>
      </c>
      <c r="V156" s="92">
        <f t="shared" si="15"/>
        <v>0.0628178471698786</v>
      </c>
      <c r="W156" s="63">
        <f t="shared" si="16"/>
        <v>-0.9499166284589325</v>
      </c>
      <c r="X156" s="102" t="s">
        <v>400</v>
      </c>
      <c r="Y156" s="53" t="s">
        <v>330</v>
      </c>
    </row>
    <row r="157" spans="1:25" ht="12.75">
      <c r="A157" s="2">
        <v>177</v>
      </c>
      <c r="B157" s="13"/>
      <c r="C157" s="14"/>
      <c r="D157" s="16">
        <v>53</v>
      </c>
      <c r="E157" s="14">
        <v>13.709999999999127</v>
      </c>
      <c r="F157" s="12">
        <v>3936</v>
      </c>
      <c r="G157" s="13">
        <v>100</v>
      </c>
      <c r="H157" s="13" t="s">
        <v>247</v>
      </c>
      <c r="I157" s="13" t="s">
        <v>11</v>
      </c>
      <c r="J157" s="51">
        <v>8102</v>
      </c>
      <c r="K157" s="17" t="s">
        <v>246</v>
      </c>
      <c r="L157" s="116" t="s">
        <v>433</v>
      </c>
      <c r="M157" s="75">
        <v>25492185.15</v>
      </c>
      <c r="N157" s="19">
        <v>98</v>
      </c>
      <c r="O157" s="57">
        <v>15594339.252</v>
      </c>
      <c r="P157" s="140">
        <f t="shared" si="13"/>
        <v>-0.38826981052269655</v>
      </c>
      <c r="Q157" s="133"/>
      <c r="R157" s="18">
        <v>15862.42</v>
      </c>
      <c r="S157" s="57">
        <v>10337.219000000001</v>
      </c>
      <c r="T157" s="54">
        <f t="shared" si="12"/>
        <v>-0.3483201806533933</v>
      </c>
      <c r="U157" s="91">
        <f t="shared" si="14"/>
        <v>1.24449276565842</v>
      </c>
      <c r="V157" s="92">
        <f t="shared" si="15"/>
        <v>1.3257655656906702</v>
      </c>
      <c r="W157" s="63">
        <f t="shared" si="16"/>
        <v>0.06530596422491174</v>
      </c>
      <c r="X157" s="102"/>
      <c r="Y157" s="53" t="s">
        <v>331</v>
      </c>
    </row>
    <row r="158" spans="1:25" ht="12.75">
      <c r="A158" s="2">
        <v>178</v>
      </c>
      <c r="B158" s="13"/>
      <c r="C158" s="14"/>
      <c r="D158" s="15"/>
      <c r="E158" s="16">
        <v>11.450000000000728</v>
      </c>
      <c r="F158" s="12">
        <v>3938</v>
      </c>
      <c r="G158" s="13">
        <v>104</v>
      </c>
      <c r="H158" s="13" t="s">
        <v>249</v>
      </c>
      <c r="I158" s="13" t="s">
        <v>11</v>
      </c>
      <c r="J158" s="51">
        <v>6041</v>
      </c>
      <c r="K158" s="17" t="s">
        <v>248</v>
      </c>
      <c r="L158" s="116">
        <v>51</v>
      </c>
      <c r="M158" s="75">
        <v>16584642.525</v>
      </c>
      <c r="N158" s="19">
        <v>88</v>
      </c>
      <c r="O158" s="57">
        <v>0</v>
      </c>
      <c r="P158" s="140">
        <f t="shared" si="13"/>
        <v>-1</v>
      </c>
      <c r="Q158" s="133"/>
      <c r="R158" s="18">
        <v>13036.72</v>
      </c>
      <c r="S158" s="57">
        <v>0</v>
      </c>
      <c r="T158" s="54">
        <f t="shared" si="12"/>
        <v>-1</v>
      </c>
      <c r="U158" s="91">
        <f t="shared" si="14"/>
        <v>1.5721436238795263</v>
      </c>
      <c r="V158" s="92">
        <v>0</v>
      </c>
      <c r="W158" s="63">
        <f t="shared" si="16"/>
        <v>-1</v>
      </c>
      <c r="X158" s="102" t="s">
        <v>401</v>
      </c>
      <c r="Y158" s="53" t="s">
        <v>310</v>
      </c>
    </row>
    <row r="159" spans="1:25" ht="12.75">
      <c r="A159" s="2">
        <v>179</v>
      </c>
      <c r="B159" s="13"/>
      <c r="C159" s="14"/>
      <c r="D159" s="14">
        <v>80</v>
      </c>
      <c r="E159" s="14">
        <v>23.489999999997963</v>
      </c>
      <c r="F159" s="12"/>
      <c r="G159" s="13"/>
      <c r="H159" s="13"/>
      <c r="I159" s="13"/>
      <c r="J159" s="51">
        <v>7253</v>
      </c>
      <c r="K159" s="17" t="s">
        <v>250</v>
      </c>
      <c r="L159" s="116" t="s">
        <v>455</v>
      </c>
      <c r="M159" s="75">
        <v>32655965.209</v>
      </c>
      <c r="N159" s="19">
        <v>94</v>
      </c>
      <c r="O159" s="57">
        <v>14848486.822999999</v>
      </c>
      <c r="P159" s="140">
        <f t="shared" si="13"/>
        <v>-0.5453055290827004</v>
      </c>
      <c r="Q159" s="133"/>
      <c r="R159" s="18">
        <v>27209.370000000003</v>
      </c>
      <c r="S159" s="57">
        <v>11041.118999999999</v>
      </c>
      <c r="T159" s="54">
        <f t="shared" si="12"/>
        <v>-0.5942162938722948</v>
      </c>
      <c r="U159" s="91">
        <f t="shared" si="14"/>
        <v>1.666425709720017</v>
      </c>
      <c r="V159" s="92">
        <f t="shared" si="15"/>
        <v>1.487170932851896</v>
      </c>
      <c r="W159" s="63">
        <f t="shared" si="16"/>
        <v>-0.10756841773536865</v>
      </c>
      <c r="X159" s="102"/>
      <c r="Y159" s="53" t="s">
        <v>378</v>
      </c>
    </row>
    <row r="160" spans="1:25" ht="12.75">
      <c r="A160" s="2">
        <v>180</v>
      </c>
      <c r="B160" s="13"/>
      <c r="C160" s="14"/>
      <c r="D160" s="14">
        <v>94</v>
      </c>
      <c r="E160" s="21"/>
      <c r="F160" s="12">
        <v>3942</v>
      </c>
      <c r="G160" s="13">
        <v>97</v>
      </c>
      <c r="H160" s="13" t="s">
        <v>252</v>
      </c>
      <c r="I160" s="13" t="s">
        <v>11</v>
      </c>
      <c r="J160" s="51">
        <v>3938</v>
      </c>
      <c r="K160" s="17" t="s">
        <v>251</v>
      </c>
      <c r="L160" s="116">
        <v>3</v>
      </c>
      <c r="M160" s="75">
        <v>8293499.1</v>
      </c>
      <c r="N160" s="19">
        <v>79</v>
      </c>
      <c r="O160" s="57">
        <v>3980914.316</v>
      </c>
      <c r="P160" s="140">
        <f t="shared" si="13"/>
        <v>-0.5199958102123626</v>
      </c>
      <c r="Q160" s="133"/>
      <c r="R160" s="18">
        <v>10136.462</v>
      </c>
      <c r="S160" s="57">
        <v>5034.486</v>
      </c>
      <c r="T160" s="54">
        <f t="shared" si="12"/>
        <v>-0.5033290708335907</v>
      </c>
      <c r="U160" s="91">
        <f t="shared" si="14"/>
        <v>2.4444355459084814</v>
      </c>
      <c r="V160" s="92">
        <f t="shared" si="15"/>
        <v>2.5293114095751865</v>
      </c>
      <c r="W160" s="63">
        <f t="shared" si="16"/>
        <v>0.03472207062639515</v>
      </c>
      <c r="X160" s="102"/>
      <c r="Y160" s="53" t="s">
        <v>391</v>
      </c>
    </row>
    <row r="161" spans="1:24" ht="12.75">
      <c r="A161" s="2">
        <v>181</v>
      </c>
      <c r="B161" s="13"/>
      <c r="C161" s="14"/>
      <c r="D161" s="16">
        <v>11</v>
      </c>
      <c r="E161" s="14">
        <v>40.58999999999651</v>
      </c>
      <c r="F161" s="12">
        <v>3943</v>
      </c>
      <c r="G161" s="13">
        <v>97</v>
      </c>
      <c r="H161" s="13" t="s">
        <v>254</v>
      </c>
      <c r="I161" s="13" t="s">
        <v>11</v>
      </c>
      <c r="J161" s="51">
        <v>988</v>
      </c>
      <c r="K161" s="17" t="s">
        <v>255</v>
      </c>
      <c r="L161" s="116">
        <v>2</v>
      </c>
      <c r="M161" s="75">
        <v>37176430.734</v>
      </c>
      <c r="N161" s="19">
        <v>25.166666666666668</v>
      </c>
      <c r="O161" s="57">
        <v>36221329.109</v>
      </c>
      <c r="P161" s="140">
        <f t="shared" si="13"/>
        <v>-0.025691052264641003</v>
      </c>
      <c r="Q161" s="133"/>
      <c r="R161" s="18">
        <v>45890.71</v>
      </c>
      <c r="S161" s="57">
        <v>2038.217</v>
      </c>
      <c r="T161" s="54">
        <f t="shared" si="12"/>
        <v>-0.9555854115135722</v>
      </c>
      <c r="U161" s="91">
        <f t="shared" si="14"/>
        <v>2.4688066656184016</v>
      </c>
      <c r="V161" s="92">
        <f t="shared" si="15"/>
        <v>0.11254236385784969</v>
      </c>
      <c r="W161" s="63">
        <f t="shared" si="16"/>
        <v>-0.9544142660398808</v>
      </c>
      <c r="X161" s="102" t="s">
        <v>399</v>
      </c>
    </row>
    <row r="162" spans="1:24" ht="12.75">
      <c r="A162" s="2">
        <v>182</v>
      </c>
      <c r="B162" s="13"/>
      <c r="C162" s="14"/>
      <c r="D162" s="16">
        <v>13</v>
      </c>
      <c r="E162" s="16">
        <v>37.55999999999767</v>
      </c>
      <c r="F162" s="12"/>
      <c r="G162" s="13"/>
      <c r="H162" s="13"/>
      <c r="I162" s="13"/>
      <c r="J162" s="51">
        <v>990</v>
      </c>
      <c r="K162" s="17" t="s">
        <v>253</v>
      </c>
      <c r="L162" s="116">
        <v>1</v>
      </c>
      <c r="M162" s="75">
        <v>36426423.82</v>
      </c>
      <c r="N162" s="19">
        <v>25.833333333333332</v>
      </c>
      <c r="O162" s="57">
        <v>32660530.359</v>
      </c>
      <c r="P162" s="140">
        <f t="shared" si="13"/>
        <v>-0.10338356242734781</v>
      </c>
      <c r="Q162" s="133"/>
      <c r="R162" s="18">
        <v>45228.548</v>
      </c>
      <c r="S162" s="57">
        <v>1914.94</v>
      </c>
      <c r="T162" s="54">
        <f aca="true" t="shared" si="17" ref="T162:T169">-(R162-S162)/R162</f>
        <v>-0.9576608119279</v>
      </c>
      <c r="U162" s="91">
        <f t="shared" si="14"/>
        <v>2.483282367958788</v>
      </c>
      <c r="V162" s="92">
        <f t="shared" si="15"/>
        <v>0.1172632519405684</v>
      </c>
      <c r="W162" s="63">
        <f t="shared" si="16"/>
        <v>-0.9527789294308256</v>
      </c>
      <c r="X162" s="102" t="s">
        <v>399</v>
      </c>
    </row>
    <row r="163" spans="1:25" ht="12.75" customHeight="1">
      <c r="A163" s="2">
        <v>183</v>
      </c>
      <c r="B163" s="13"/>
      <c r="C163" s="14"/>
      <c r="D163" s="16">
        <v>26</v>
      </c>
      <c r="E163" s="14">
        <v>34.16000000000349</v>
      </c>
      <c r="F163" s="12">
        <v>3947</v>
      </c>
      <c r="G163" s="13">
        <v>99</v>
      </c>
      <c r="H163" s="13" t="s">
        <v>257</v>
      </c>
      <c r="I163" s="13" t="s">
        <v>11</v>
      </c>
      <c r="J163" s="51">
        <v>2721</v>
      </c>
      <c r="K163" s="17" t="s">
        <v>256</v>
      </c>
      <c r="L163" s="116" t="s">
        <v>432</v>
      </c>
      <c r="M163" s="75">
        <v>36005905.331</v>
      </c>
      <c r="N163" s="19">
        <v>57</v>
      </c>
      <c r="O163" s="57">
        <v>16398006.777999999</v>
      </c>
      <c r="P163" s="140">
        <f t="shared" si="13"/>
        <v>-0.5445745183393068</v>
      </c>
      <c r="Q163" s="133"/>
      <c r="R163" s="18">
        <v>39096.199</v>
      </c>
      <c r="S163" s="57">
        <v>16712.264</v>
      </c>
      <c r="T163" s="54">
        <f t="shared" si="17"/>
        <v>-0.5725348134226552</v>
      </c>
      <c r="U163" s="91">
        <f t="shared" si="14"/>
        <v>2.1716548238735354</v>
      </c>
      <c r="V163" s="92">
        <f t="shared" si="15"/>
        <v>2.0383287098553486</v>
      </c>
      <c r="W163" s="63">
        <f t="shared" si="16"/>
        <v>-0.06139378714909017</v>
      </c>
      <c r="X163" s="102"/>
      <c r="Y163" s="53" t="s">
        <v>332</v>
      </c>
    </row>
    <row r="164" spans="1:24" ht="12.75">
      <c r="A164" s="2">
        <v>184</v>
      </c>
      <c r="B164" s="13"/>
      <c r="C164" s="14"/>
      <c r="D164" s="16">
        <v>8</v>
      </c>
      <c r="E164" s="16">
        <v>48.94000000000233</v>
      </c>
      <c r="F164" s="12">
        <v>3948</v>
      </c>
      <c r="G164" s="13">
        <v>101</v>
      </c>
      <c r="H164" s="13" t="s">
        <v>259</v>
      </c>
      <c r="I164" s="13" t="s">
        <v>11</v>
      </c>
      <c r="J164" s="51">
        <v>983</v>
      </c>
      <c r="K164" s="17" t="s">
        <v>258</v>
      </c>
      <c r="L164" s="116" t="s">
        <v>433</v>
      </c>
      <c r="M164" s="75">
        <v>84222423.125</v>
      </c>
      <c r="N164" s="19">
        <v>23.333333333333332</v>
      </c>
      <c r="O164" s="57">
        <v>87225450.307</v>
      </c>
      <c r="P164" s="140">
        <f t="shared" si="13"/>
        <v>0.035655910511420544</v>
      </c>
      <c r="Q164" s="133"/>
      <c r="R164" s="18">
        <v>56009.209</v>
      </c>
      <c r="S164" s="57">
        <v>4518.498</v>
      </c>
      <c r="T164" s="54">
        <f t="shared" si="17"/>
        <v>-0.9193258022979757</v>
      </c>
      <c r="U164" s="91">
        <f t="shared" si="14"/>
        <v>1.330030814166272</v>
      </c>
      <c r="V164" s="92">
        <f t="shared" si="15"/>
        <v>0.10360503692664531</v>
      </c>
      <c r="W164" s="63">
        <f t="shared" si="16"/>
        <v>-0.9221032807487322</v>
      </c>
      <c r="X164" s="102" t="s">
        <v>405</v>
      </c>
    </row>
    <row r="165" spans="1:25" ht="12.75">
      <c r="A165" s="2">
        <v>185</v>
      </c>
      <c r="B165" s="13"/>
      <c r="C165" s="14"/>
      <c r="D165" s="14">
        <v>3</v>
      </c>
      <c r="E165" s="14">
        <v>17.959999999999127</v>
      </c>
      <c r="F165" s="12">
        <v>3954</v>
      </c>
      <c r="G165" s="13">
        <v>103</v>
      </c>
      <c r="H165" s="13" t="s">
        <v>261</v>
      </c>
      <c r="I165" s="13" t="s">
        <v>11</v>
      </c>
      <c r="J165" s="51">
        <v>1599</v>
      </c>
      <c r="K165" s="17" t="s">
        <v>260</v>
      </c>
      <c r="L165" s="116" t="s">
        <v>433</v>
      </c>
      <c r="M165" s="75">
        <v>87609108.35</v>
      </c>
      <c r="N165" s="19">
        <v>41.4</v>
      </c>
      <c r="O165" s="57">
        <v>60392448.292</v>
      </c>
      <c r="P165" s="140">
        <f t="shared" si="13"/>
        <v>-0.31066016502837734</v>
      </c>
      <c r="Q165" s="133"/>
      <c r="R165" s="18">
        <v>20425.95</v>
      </c>
      <c r="S165" s="57">
        <v>2298.372</v>
      </c>
      <c r="T165" s="54">
        <f t="shared" si="17"/>
        <v>-0.8874778406879484</v>
      </c>
      <c r="U165" s="91">
        <f t="shared" si="14"/>
        <v>0.46629740639290507</v>
      </c>
      <c r="V165" s="92">
        <f t="shared" si="15"/>
        <v>0.07611454958365906</v>
      </c>
      <c r="W165" s="63">
        <f t="shared" si="16"/>
        <v>-0.8367682330200986</v>
      </c>
      <c r="X165" s="102" t="s">
        <v>425</v>
      </c>
      <c r="Y165" s="53" t="s">
        <v>392</v>
      </c>
    </row>
    <row r="166" spans="1:25" ht="25.5">
      <c r="A166" s="2">
        <v>186</v>
      </c>
      <c r="B166" s="13"/>
      <c r="C166" s="14"/>
      <c r="D166" s="14">
        <v>12</v>
      </c>
      <c r="E166" s="14">
        <v>19.270000000000437</v>
      </c>
      <c r="F166" s="12">
        <v>6004</v>
      </c>
      <c r="G166" s="13">
        <v>105</v>
      </c>
      <c r="H166" s="13" t="s">
        <v>263</v>
      </c>
      <c r="I166" s="13" t="s">
        <v>11</v>
      </c>
      <c r="J166" s="51">
        <v>2837</v>
      </c>
      <c r="K166" s="17" t="s">
        <v>262</v>
      </c>
      <c r="L166" s="116">
        <v>1</v>
      </c>
      <c r="M166" s="75">
        <v>38976405.098</v>
      </c>
      <c r="N166" s="19">
        <v>60</v>
      </c>
      <c r="O166" s="57">
        <v>43170713.213</v>
      </c>
      <c r="P166" s="140">
        <f t="shared" si="13"/>
        <v>0.1076114665899556</v>
      </c>
      <c r="Q166" s="133"/>
      <c r="R166" s="18">
        <v>21667.349</v>
      </c>
      <c r="S166" s="57">
        <v>7037.779</v>
      </c>
      <c r="T166" s="54">
        <f t="shared" si="17"/>
        <v>-0.6751896597964061</v>
      </c>
      <c r="U166" s="91">
        <f t="shared" si="14"/>
        <v>1.1118187501141208</v>
      </c>
      <c r="V166" s="92">
        <f t="shared" si="15"/>
        <v>0.32604413854718123</v>
      </c>
      <c r="W166" s="63">
        <f t="shared" si="16"/>
        <v>-0.7067470408160368</v>
      </c>
      <c r="X166" s="102" t="s">
        <v>512</v>
      </c>
      <c r="Y166" s="53" t="s">
        <v>333</v>
      </c>
    </row>
    <row r="167" spans="1:25" ht="25.5">
      <c r="A167" s="2">
        <v>187</v>
      </c>
      <c r="B167" s="13"/>
      <c r="C167" s="14"/>
      <c r="D167" s="14">
        <v>14</v>
      </c>
      <c r="E167" s="14">
        <v>18.18000000000029</v>
      </c>
      <c r="F167" s="12"/>
      <c r="G167" s="13"/>
      <c r="H167" s="13"/>
      <c r="I167" s="13"/>
      <c r="J167" s="51">
        <v>6249</v>
      </c>
      <c r="K167" s="17" t="s">
        <v>264</v>
      </c>
      <c r="L167" s="116">
        <v>2</v>
      </c>
      <c r="M167" s="75">
        <v>36129218.259</v>
      </c>
      <c r="N167" s="19">
        <v>90</v>
      </c>
      <c r="O167" s="57">
        <v>38348820.631</v>
      </c>
      <c r="P167" s="140">
        <f t="shared" si="13"/>
        <v>0.06143510651374467</v>
      </c>
      <c r="Q167" s="133"/>
      <c r="R167" s="18">
        <v>20241.713</v>
      </c>
      <c r="S167" s="57">
        <v>5995.388</v>
      </c>
      <c r="T167" s="54">
        <f t="shared" si="17"/>
        <v>-0.7038102457040074</v>
      </c>
      <c r="U167" s="91">
        <f t="shared" si="14"/>
        <v>1.1205176295204045</v>
      </c>
      <c r="V167" s="92">
        <f t="shared" si="15"/>
        <v>0.31267652571059845</v>
      </c>
      <c r="W167" s="63">
        <f t="shared" si="16"/>
        <v>-0.7209534973185313</v>
      </c>
      <c r="X167" s="102" t="s">
        <v>513</v>
      </c>
      <c r="Y167" s="53" t="s">
        <v>333</v>
      </c>
    </row>
    <row r="168" spans="1:24" ht="13.5" thickBot="1">
      <c r="A168" s="2">
        <v>188</v>
      </c>
      <c r="B168" s="23"/>
      <c r="C168" s="24"/>
      <c r="D168" s="43">
        <v>32</v>
      </c>
      <c r="E168" s="24">
        <v>37.720000000001164</v>
      </c>
      <c r="F168" s="22">
        <v>6264</v>
      </c>
      <c r="G168" s="23">
        <v>102</v>
      </c>
      <c r="H168" s="23" t="s">
        <v>284</v>
      </c>
      <c r="I168" s="23" t="s">
        <v>11</v>
      </c>
      <c r="J168" s="49">
        <v>2408</v>
      </c>
      <c r="K168" s="27" t="s">
        <v>283</v>
      </c>
      <c r="L168" s="117">
        <v>1</v>
      </c>
      <c r="M168" s="76">
        <v>84095132.55</v>
      </c>
      <c r="N168" s="29">
        <v>51.5</v>
      </c>
      <c r="O168" s="58">
        <v>86577936.925</v>
      </c>
      <c r="P168" s="141">
        <f t="shared" si="13"/>
        <v>0.029523758387845007</v>
      </c>
      <c r="Q168" s="134"/>
      <c r="R168" s="28">
        <v>43223.711</v>
      </c>
      <c r="S168" s="58">
        <v>2009.462</v>
      </c>
      <c r="T168" s="55">
        <f t="shared" si="17"/>
        <v>-0.9535101925885078</v>
      </c>
      <c r="U168" s="95">
        <f t="shared" si="14"/>
        <v>1.0279717669581103</v>
      </c>
      <c r="V168" s="96">
        <f t="shared" si="15"/>
        <v>0.046419724732889855</v>
      </c>
      <c r="W168" s="65">
        <f t="shared" si="16"/>
        <v>-0.9548433855627656</v>
      </c>
      <c r="X168" s="103" t="s">
        <v>405</v>
      </c>
    </row>
    <row r="169" spans="2:24" ht="12.75">
      <c r="B169" s="53" t="s">
        <v>341</v>
      </c>
      <c r="M169" s="78">
        <f>SUM(M2:M168)</f>
        <v>5592578903.911</v>
      </c>
      <c r="O169" s="61">
        <f>SUM(O2:O168)</f>
        <v>4519993592.4925</v>
      </c>
      <c r="P169" s="56">
        <f t="shared" si="13"/>
        <v>-0.19178724696551352</v>
      </c>
      <c r="Q169" s="53"/>
      <c r="R169" s="111">
        <f>SUM(R2:R168)</f>
        <v>4581447.149000002</v>
      </c>
      <c r="S169" s="112">
        <f>SUM(S2:S168)</f>
        <v>1520567.739000001</v>
      </c>
      <c r="T169" s="56">
        <f t="shared" si="17"/>
        <v>-0.6681031801639582</v>
      </c>
      <c r="W169" s="101"/>
      <c r="X169" s="10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McDill</dc:creator>
  <cp:keywords/>
  <dc:description/>
  <cp:lastModifiedBy>Paul Miller</cp:lastModifiedBy>
  <cp:lastPrinted>2012-08-30T14:01:02Z</cp:lastPrinted>
  <dcterms:created xsi:type="dcterms:W3CDTF">2007-06-12T14:39:39Z</dcterms:created>
  <dcterms:modified xsi:type="dcterms:W3CDTF">2013-03-28T20:53:40Z</dcterms:modified>
  <cp:category/>
  <cp:version/>
  <cp:contentType/>
  <cp:contentStatus/>
</cp:coreProperties>
</file>